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6125" windowHeight="11205"/>
  </bookViews>
  <sheets>
    <sheet name="园博园城市家具采购20250630.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6" name="ID_B7A6266E36D14CE6914AAAC4F04B00A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6730" y="45450125"/>
          <a:ext cx="10160000" cy="280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F43A611DB757405EAF7E48DD4F2D2B1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75945" y="49189640"/>
          <a:ext cx="1275080" cy="833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688CFF86D9C544BEA9138374B66C9B8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6730" y="46440725"/>
          <a:ext cx="6000750" cy="4711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D70EF51FEC8F4AF08DB442A0F3D83D24"/>
        <xdr:cNvPicPr>
          <a:picLocks noChangeAspect="1"/>
        </xdr:cNvPicPr>
      </xdr:nvPicPr>
      <xdr:blipFill>
        <a:blip r:embed="rId4" r:link="rId5"/>
        <a:stretch>
          <a:fillRect/>
        </a:stretch>
      </xdr:blipFill>
      <xdr:spPr>
        <a:xfrm>
          <a:off x="589280" y="52845335"/>
          <a:ext cx="1172845" cy="1150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4B21321A1FEA4C69BFC0837422F76C0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06730" y="40268525"/>
          <a:ext cx="6705600" cy="558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CFD4B757F46C4AE9865847D77CE201F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06730" y="35518725"/>
          <a:ext cx="8248650" cy="4362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054ED47AE4564F6FBA51AFE69D77D92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06730" y="34223325"/>
          <a:ext cx="8782050" cy="436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1BC96E2BB1C94C22A48C2625878C7D5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06730" y="33093025"/>
          <a:ext cx="5638800" cy="565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75774C9C303E41958B80A5A22B77F4C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55295" y="30248225"/>
          <a:ext cx="5035550" cy="5283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1D3B7FEC187E4761A4A9FA7E909C729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55295" y="71904225"/>
          <a:ext cx="9048750" cy="542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90FD86EC492340E5A973B515403793A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77520" y="69558535"/>
          <a:ext cx="6788150" cy="485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34AC0DD4A7934D8191DE385BD11CFDA1"/>
        <xdr:cNvPicPr>
          <a:picLocks noChangeAspect="1"/>
        </xdr:cNvPicPr>
      </xdr:nvPicPr>
      <xdr:blipFill>
        <a:blip r:embed="rId13" r:link="rId5"/>
        <a:stretch>
          <a:fillRect/>
        </a:stretch>
      </xdr:blipFill>
      <xdr:spPr>
        <a:xfrm>
          <a:off x="537210" y="36264850"/>
          <a:ext cx="1211580" cy="804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E31A8B5D0039411D9BFA703F1B24120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55295" y="68195825"/>
          <a:ext cx="6692900" cy="450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72B611F573E54772A6E2DDAC1ABFC33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88950" y="13335000"/>
          <a:ext cx="4914900" cy="4686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FA304529B39B41749BF693EA93AEF28C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88950" y="12128500"/>
          <a:ext cx="5702300" cy="497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22A7633CC18E4034A063ECF1A0460EFA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55295" y="17611725"/>
          <a:ext cx="6330950" cy="3473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B4DE9E5B3FE24C85B6D6ADBE287B829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5295" y="16278225"/>
          <a:ext cx="7073900" cy="577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1B8F15E0619D44AB83AAAE7289D0FACB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55295" y="14665325"/>
          <a:ext cx="5645150" cy="487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E2F5D63877E04813B0BDC494E6D928C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06730" y="12687300"/>
          <a:ext cx="5911850" cy="4953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770D1E61D04D464BABB2C523F70AAC1D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55295" y="13712825"/>
          <a:ext cx="6788150" cy="4464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33D6E8EAC36E45F4BF608BF01A37C33C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06730" y="10299700"/>
          <a:ext cx="7105650" cy="5702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C6759089AF784F0E8E75604B3F2BEF7A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55295" y="10283825"/>
          <a:ext cx="6000750" cy="4895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DB1B733CC77B4CF89E9B60186969E08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88950" y="5346700"/>
          <a:ext cx="9283700" cy="5092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8048FC5626B34216BA9BF773897ABF6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88950" y="3606800"/>
          <a:ext cx="8731250" cy="371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95712EE14596437E83FFBED3980AF0C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06730" y="3022600"/>
          <a:ext cx="7981950" cy="5759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72F27F79AC4A401C85BD741940A67A2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06730" y="1181100"/>
          <a:ext cx="9144000" cy="5454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3F78606FE0CE43E2AC210B4F69A5D43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06730" y="62204600"/>
          <a:ext cx="7448550" cy="5645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8F35AC5FE6A84029972ED7B24849C8B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48310" y="59162950"/>
          <a:ext cx="5778500" cy="402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2EB6716423044DC787E62455A9590D1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06730" y="68313300"/>
          <a:ext cx="8324850" cy="4292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175F3033416049699CBF02702967EA9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06730" y="57667525"/>
          <a:ext cx="9721850" cy="2876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EA3332359D0343ACA6AA87B917A9659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06730" y="58505725"/>
          <a:ext cx="9239250" cy="3035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4C3A7CE72A82434A9B405C5BF606229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06730" y="59255025"/>
          <a:ext cx="7981950" cy="301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6C70462ED6E14394989A9DEAFCEF99A6"/>
        <xdr:cNvPicPr>
          <a:picLocks noChangeAspect="1"/>
        </xdr:cNvPicPr>
      </xdr:nvPicPr>
      <xdr:blipFill>
        <a:blip r:embed="rId34" r:link="rId5"/>
        <a:stretch>
          <a:fillRect/>
        </a:stretch>
      </xdr:blipFill>
      <xdr:spPr>
        <a:xfrm>
          <a:off x="767715" y="74725530"/>
          <a:ext cx="793115" cy="1108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5C5F84FE24EC42F1812000523A5E6F92"/>
        <xdr:cNvPicPr>
          <a:picLocks noChangeAspect="1"/>
        </xdr:cNvPicPr>
      </xdr:nvPicPr>
      <xdr:blipFill>
        <a:blip r:embed="rId35" r:link="rId5"/>
        <a:stretch>
          <a:fillRect/>
        </a:stretch>
      </xdr:blipFill>
      <xdr:spPr>
        <a:xfrm>
          <a:off x="596265" y="76196190"/>
          <a:ext cx="1176655" cy="835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B919C56A2DC945B0AEA8FA34BBA64CB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06730" y="62125225"/>
          <a:ext cx="8940800" cy="485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B6510418C360449791D060439962859A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48310" y="71177150"/>
          <a:ext cx="7124700" cy="5454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F50D7D9581B74F0CA7D0FB2774E2D09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06730" y="77349350"/>
          <a:ext cx="6197600" cy="4095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488D1DF1205D4C30B151D8446057767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06730" y="81864200"/>
          <a:ext cx="9588500" cy="5029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99D06DBFBD884331AF3EB81428B7A38F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06730" y="83908900"/>
          <a:ext cx="7677150" cy="524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0C35299207F4FA68005994D2678111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06730" y="84785200"/>
          <a:ext cx="8763000" cy="4629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1E564557E43D45348668A2EFFA7D0609"/>
        <xdr:cNvPicPr>
          <a:picLocks noChangeAspect="1"/>
        </xdr:cNvPicPr>
      </xdr:nvPicPr>
      <xdr:blipFill>
        <a:blip r:embed="rId42" r:link="rId5"/>
        <a:stretch>
          <a:fillRect/>
        </a:stretch>
      </xdr:blipFill>
      <xdr:spPr>
        <a:xfrm>
          <a:off x="694055" y="85865335"/>
          <a:ext cx="937895" cy="1148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F0B7F13FBB354F3D960849708370B630"/>
        <xdr:cNvPicPr>
          <a:picLocks noChangeAspect="1"/>
        </xdr:cNvPicPr>
      </xdr:nvPicPr>
      <xdr:blipFill>
        <a:blip r:embed="rId43" r:link="rId5"/>
        <a:stretch>
          <a:fillRect/>
        </a:stretch>
      </xdr:blipFill>
      <xdr:spPr>
        <a:xfrm>
          <a:off x="601980" y="87261700"/>
          <a:ext cx="1019810" cy="581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A4E03724D29B4FE395968D831AC34B70"/>
        <xdr:cNvPicPr>
          <a:picLocks noChangeAspect="1"/>
        </xdr:cNvPicPr>
      </xdr:nvPicPr>
      <xdr:blipFill>
        <a:blip r:embed="rId44" r:link="rId5"/>
        <a:stretch>
          <a:fillRect/>
        </a:stretch>
      </xdr:blipFill>
      <xdr:spPr>
        <a:xfrm>
          <a:off x="621030" y="88160225"/>
          <a:ext cx="1019810" cy="76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31B042D953214A5EB2925DEE4904283A"/>
        <xdr:cNvPicPr>
          <a:picLocks noChangeAspect="1"/>
        </xdr:cNvPicPr>
      </xdr:nvPicPr>
      <xdr:blipFill>
        <a:blip r:embed="rId45" r:link="rId5"/>
        <a:stretch>
          <a:fillRect/>
        </a:stretch>
      </xdr:blipFill>
      <xdr:spPr>
        <a:xfrm>
          <a:off x="630555" y="89220675"/>
          <a:ext cx="1164590" cy="773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00905D2985EF46A48832F5A87BF6E83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06730" y="87268050"/>
          <a:ext cx="9391650" cy="278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5E983B5356CF4B77B4BA7A832211268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06730" y="88258650"/>
          <a:ext cx="11010900" cy="4305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762CEEC521AB4D8F94482A83D6434F3B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55295" y="3387725"/>
          <a:ext cx="9226550" cy="5302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913B4E05EC9C45D3BD7D49A3AADEF8E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55295" y="12290425"/>
          <a:ext cx="6553200" cy="553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1DED8263149D4708A288C9F6483D04ED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88950" y="15227300"/>
          <a:ext cx="9201150" cy="398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9DC611F35AB84E6DB3DAD2FDF45D8C2B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55295" y="7172325"/>
          <a:ext cx="7143750" cy="5149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3E554B4437444F3FB49934770D205A7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55295" y="5368925"/>
          <a:ext cx="8274050" cy="4838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211675BB8EDE445E80F1B9234879049C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55295" y="1381125"/>
          <a:ext cx="7391400" cy="525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1F8CE4EDDC554D1A8171554FD89C074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55295" y="8747125"/>
          <a:ext cx="6743700" cy="535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F6F5C90D19564C0CABE3ABDD33A4959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55295" y="18627725"/>
          <a:ext cx="5619750" cy="4972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6578BE803C1B4A61AC0D9CEAE235D45E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55295" y="19745325"/>
          <a:ext cx="5664200" cy="5568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FE7E7CD10F504584BC0B13D0B6ABEA11"/>
        <xdr:cNvPicPr>
          <a:picLocks noChangeAspect="1"/>
        </xdr:cNvPicPr>
      </xdr:nvPicPr>
      <xdr:blipFill>
        <a:blip r:embed="rId57" r:link="rId5"/>
        <a:stretch>
          <a:fillRect/>
        </a:stretch>
      </xdr:blipFill>
      <xdr:spPr>
        <a:xfrm>
          <a:off x="635635" y="36335335"/>
          <a:ext cx="1015365" cy="1250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742DEF8E53904527A097DD5608E34F6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23265" y="34921190"/>
          <a:ext cx="801370" cy="965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034FADBB79E34E4DB7D49BA68892D5F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55295" y="44243625"/>
          <a:ext cx="9639300" cy="4038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054617C570544DBDB3D3864307993B9A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55295" y="57553225"/>
          <a:ext cx="6788150" cy="4464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D35DC6191CF241489BDFB63CA400000E"/>
        <xdr:cNvPicPr>
          <a:picLocks noChangeAspect="1"/>
        </xdr:cNvPicPr>
      </xdr:nvPicPr>
      <xdr:blipFill>
        <a:blip r:embed="rId60" r:link="rId5"/>
        <a:stretch>
          <a:fillRect/>
        </a:stretch>
      </xdr:blipFill>
      <xdr:spPr>
        <a:xfrm>
          <a:off x="711200" y="175954055"/>
          <a:ext cx="906145" cy="824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E2764E01584842E5977C45BD3FF6A699"/>
        <xdr:cNvPicPr>
          <a:picLocks noChangeAspect="1"/>
        </xdr:cNvPicPr>
      </xdr:nvPicPr>
      <xdr:blipFill>
        <a:blip r:embed="rId57" r:link="rId5"/>
        <a:stretch>
          <a:fillRect/>
        </a:stretch>
      </xdr:blipFill>
      <xdr:spPr>
        <a:xfrm>
          <a:off x="721995" y="75615800"/>
          <a:ext cx="848360" cy="1044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027BE3BCBDC04AADB4F504B619C0AE2C"/>
        <xdr:cNvPicPr>
          <a:picLocks noChangeAspect="1"/>
        </xdr:cNvPicPr>
      </xdr:nvPicPr>
      <xdr:blipFill>
        <a:blip r:embed="rId13" r:link="rId5"/>
        <a:stretch>
          <a:fillRect/>
        </a:stretch>
      </xdr:blipFill>
      <xdr:spPr>
        <a:xfrm>
          <a:off x="567690" y="74537570"/>
          <a:ext cx="1200785" cy="715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F5E6C7E2C5E04406ABB0F34661AAAED3"/>
        <xdr:cNvPicPr>
          <a:picLocks noChangeAspect="1"/>
        </xdr:cNvPicPr>
      </xdr:nvPicPr>
      <xdr:blipFill>
        <a:blip r:embed="rId61" r:link="rId5"/>
        <a:stretch>
          <a:fillRect/>
        </a:stretch>
      </xdr:blipFill>
      <xdr:spPr>
        <a:xfrm>
          <a:off x="539750" y="78627605"/>
          <a:ext cx="1218565" cy="637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8D03EDCACA37406AAC15543F23D8B3C8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55295" y="80248125"/>
          <a:ext cx="8978900" cy="4940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2667D6AD7FD94D8F930E17B9FDA7612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55295" y="83258025"/>
          <a:ext cx="9315450" cy="4902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0BAA1B3A49F54075A14D34D32EFC31F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55295" y="82254725"/>
          <a:ext cx="8464550" cy="49022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<sst xmlns="http://schemas.openxmlformats.org/spreadsheetml/2006/main" count="757" uniqueCount="350">
  <si>
    <t>第十五届中国(温州)国际园林博览会展园及周边配套设施建设工程—园博园建设工程(除跨线桥外)城市家具及标识标牌采购需求清单</t>
  </si>
  <si>
    <t>一、南园采购清单</t>
  </si>
  <si>
    <t>南园—标识标牌篇</t>
  </si>
  <si>
    <t>编号</t>
  </si>
  <si>
    <t>图例</t>
  </si>
  <si>
    <t>说明</t>
  </si>
  <si>
    <t>数量</t>
  </si>
  <si>
    <t>单位</t>
  </si>
  <si>
    <t>运用位置</t>
  </si>
  <si>
    <t>规格（mm）</t>
  </si>
  <si>
    <t>技术参数</t>
  </si>
  <si>
    <t>全园导览牌</t>
  </si>
  <si>
    <t>个</t>
  </si>
  <si>
    <t>南园主入口、花园生活馆入口、鲜花宜家入、</t>
  </si>
  <si>
    <t>规格：L*W*H 3420mm*600mm*2180mm</t>
  </si>
  <si>
    <r>
      <rPr>
        <sz val="10"/>
        <rFont val="宋体"/>
        <charset val="134"/>
      </rPr>
      <t xml:space="preserve">1、顶部采用1.5 304#不锈钢锻造工艺，烤氟碳漆。
2、中间显示屏采用P2.5户外LED屏，LED屏尺寸2240*1120
3、底部采用3.0 304#不锈钢激光镂空图形，烤氟碳漆
4、右边不锈钢折弯焊接烤氟碳漆，文字内容丝印
5、主体骨架采用120*60*3.0热镀锌管，辅骨架40*40*2.0，10mm钢板底座与骨架连接。
6、基础分体预埋；混凝土尺寸:700*800*600深度*2个，基础与地坪距离100，高强地脚螺栓M12*长度600，采用Φ10@200螺纹钢制作地笼，混凝土：标号不低于C25基础混凝土砼浇筑等；包括施工范围内基层黄土回填，含基础开挖，渣土清运。
LED屏幕参数如下：
7.像素点间距：≤2.5mm，模组尺寸：320mm*160mm，像素密度：≥160000Dots/㎡，水平视角≥140°，垂直视角≥130°；
8.支持HDR、HDR10 optima和HLG，高对比度的逆光场景下，HDR高亮度动态范围兼顾高光和阴影细节，接近人眼所见；
9.色坐标偏差：U’：±0.015，V’±0.015；
10.谐波电流：符合GB 17625.1-2012中A类设备的限制要求；
11.漏光度：≤0.01cd/㎡；
12.延迟时间：≤1帧，降低视频源播放延迟效果；
13.热辐射测试：≤1J/cm²·min；
</t>
    </r>
    <r>
      <rPr>
        <sz val="10"/>
        <color rgb="FFFF0000"/>
        <rFont val="宋体"/>
        <charset val="134"/>
      </rPr>
      <t>14.温度变化试验：满足国家室外工业级要求；</t>
    </r>
    <r>
      <rPr>
        <sz val="10"/>
        <rFont val="宋体"/>
        <charset val="134"/>
      </rPr>
      <t xml:space="preserve">
15.屏幕温升：显示屏在点亮5分钟后的温度升幅≤5℃，点亮15分钟后的温度升幅＜10℃，点亮30分钟以上温度＜15℃，最大亮度白色连续工作2小时，表面温升＜18℃，符合GB 4943.1-2022要求；
16.防电击保护分类：依据GB 4943.1-2022标准，使用基本绝缘作为基本安全防护，同时使用保护连接和保护接地作为附加安全防护，达到防电击保护I类设备；
17.防雷：具有防雷功能，符合GB/T 17626.5-2019中防雷击4级要求；
</t>
    </r>
    <r>
      <rPr>
        <sz val="10"/>
        <color rgb="FFFF0000"/>
        <rFont val="宋体"/>
        <charset val="134"/>
      </rPr>
      <t>18.供应商在供货时需提供以上技术参数的检测报告，由权威检测机构出具首页带有“CNAS”和“CMA”标志的检测报告，检测报告复印件加盖LED显示屏生产企业公章。</t>
    </r>
    <r>
      <rPr>
        <sz val="10"/>
        <rFont val="宋体"/>
        <charset val="134"/>
      </rPr>
      <t xml:space="preserve">
19.为确保屏体显示效果，LED显示屏具备吸收静电功能。
20.LED显示屏需提供：CCC认证。</t>
    </r>
  </si>
  <si>
    <t>分区导览牌</t>
  </si>
  <si>
    <t>儿童花园入口、岩石花园入口、芳香园入口、柑橘园入口、浙药园入口、未来花园入口、花园生活馆入口、鲜花宜家入口、山茶园入口</t>
  </si>
  <si>
    <t>规格：L*W*H 990mm*165mm*2100mm</t>
  </si>
  <si>
    <t>1、主体材料采用1.5 304#不锈钢折弯焊接，烤氟碳漆。
2、左边文字1.5 304#不锈钢激光镂空，内衬乳白3mm亚克力，辅助图形不锈钢激光镂空内衬3mm亚克力，内置户外防水LED灯，配置120瓦电源，
3、右边不锈钢折弯焊接烤氟碳漆，平面图UV，部分文字及LOGO户外油墨丝印。
4、主体骨架采用40*40*2热镀锌管，8mm钢板底座与骨架连接。
5、基础分体预埋；混凝土尺寸:350*230*500深度*2个，基础与地坪距离50，高强地脚螺栓M10*长度500，采用Φ8@200螺纹钢制作地笼，混凝土：标号不低于C25基础混凝土砼浇筑等；包括施工范围内基层黄土回填，含基础开挖，渣土清运。</t>
  </si>
  <si>
    <t>景点介绍牌</t>
  </si>
  <si>
    <t>主入口、2处市花市树园、绿谷研学基地、儿童花园、崖壁剧场、零碳树屋、朝阳驿、云端秋千、山顶观景台、AI花园、集装箱市集</t>
  </si>
  <si>
    <t>规格：L*W*H 500mm*200mm*2280mm</t>
  </si>
  <si>
    <t>1、主体材料采用1.5 304#不锈钢折弯焊接，烤氟碳漆，平面图UV，文字内容户外油墨丝印。
2、侧边辅助图形1.5 304#不锈钢镂空，内衬3mm亚克力，内置户外防水LED灯，配120瓦防水电源。
3、主体骨架采用30*30*2热镀锌管，8mm钢板底座与骨架连接。
4、基础分体预埋；混凝土尺寸:580*300*500深度*1个，基础与地坪距离50，高强地脚螺栓M10*长度500，采用Φ8@200螺纹钢制作地笼，混凝土：标号不低于C25基础混凝土砼浇筑等；包括施工范围内基层黄土回填，含基础开挖，渣土清运。</t>
  </si>
  <si>
    <t>方向指引牌</t>
  </si>
  <si>
    <t>主园路与游园支路交叉口</t>
  </si>
  <si>
    <t>规格：L*W*H 
叶片:700mm*70mm*140mm
柱子：100mm*2600mm</t>
  </si>
  <si>
    <t>1、立柱采用100*100*3.0不锈钢圆管，烤氟碳漆，局部分段烤漆，柱子顶部采用20mm磨砂亚克力装饰，内置LED射灯
2、叶片采用1.5 304#不锈钢折弯焊接，靠氟碳漆，文字内容户外油墨丝印，顶部双面暗藏LED软灯带，配200瓦防水电源。
3、底座8MM钢板与圆管连接。
4、基础分体预埋；混凝土尺寸:500*500*650深度*1个，基础与地坪距离50，高强地脚螺栓M10*长度500，采用Φ8@200螺纹钢制作地笼，混凝土：标号不低于C25基础混凝土砼浇筑等；包括施工范围内基层黄土回填，含基础开挖，渣土清运。</t>
  </si>
  <si>
    <t>候车廊广告牌</t>
  </si>
  <si>
    <t>4处候车廊内</t>
  </si>
  <si>
    <t>规格：L*W*H 980mm*280mm*2250mm</t>
  </si>
  <si>
    <r>
      <rPr>
        <sz val="10"/>
        <rFont val="宋体"/>
        <charset val="134"/>
      </rPr>
      <t>1、主体材料采用1.5 304#不锈钢折弯焊接，烤氟碳漆，部分色彩分段烤漆，
2、顶部文字不锈钢激光镂空，内衬3mm黑白板，内置防水LED灯，配80瓦防水电源，
3、中间部分采用55寸LCD户外触摸屏，侧边配置散热孔及喇叭孔
4、主体骨架采用100*50*3热镀锌管，辅骨架30*30*1.5，10mm钢板底座与骨架连接。
5、基础分体预埋；混凝土尺寸:400*400*600深度*2个，基础与地坪距离50，高强地脚螺栓M10*长度500，采用</t>
    </r>
    <r>
      <rPr>
        <sz val="10"/>
        <rFont val="Calibri"/>
        <charset val="134"/>
      </rPr>
      <t>Φ</t>
    </r>
    <r>
      <rPr>
        <sz val="10"/>
        <rFont val="宋体"/>
        <charset val="134"/>
      </rPr>
      <t xml:space="preserve">8@200螺纹钢制作地笼，混凝土：标号不低于C25基础混凝土砼浇筑等；包括施工范围内基层黄土回填，含基础开挖，渣土清运。                           </t>
    </r>
    <r>
      <rPr>
        <b/>
        <sz val="10"/>
        <rFont val="宋体"/>
        <charset val="134"/>
      </rPr>
      <t>LCD屏参数如下：</t>
    </r>
    <r>
      <rPr>
        <sz val="10"/>
        <rFont val="宋体"/>
        <charset val="134"/>
      </rPr>
      <t>55英寸，显示区域1209.6*680.4mm；分辨率1920*1080；高亮 2000cd/m2；电容真 10 点防水触摸屏；防眩光 AR钢化玻璃，触摸表面透光率 95%以上；触摸分辨率32767*32767；防尘防水等级不小于IP55。</t>
    </r>
  </si>
  <si>
    <t>防滑提示牌</t>
  </si>
  <si>
    <t>花园生活馆内</t>
  </si>
  <si>
    <t>规格：L*W*H 400mm*155mm*250mm</t>
  </si>
  <si>
    <t>1、主体材料采用1.5 304#不锈钢折弯焊接，烤氟碳漆，文字内容腐蚀填漆
2、左边图形采用3.0 304#不锈钢激光切割，分段烤氟碳漆
3、中间30*15*1.2不锈钢方管，烤氟碳漆
4、直接预埋，混凝土：标号不低于C25基础混凝土砼浇筑等；包括施工范围内基层黄土回填，含基础开挖，渣土清运。</t>
  </si>
  <si>
    <t>台阶提示牌</t>
  </si>
  <si>
    <t>规格：L*W 
350mm*100mm</t>
  </si>
  <si>
    <t>1.0 304#不锈钢激光切割，烤氟碳漆，文字腐蚀填漆</t>
  </si>
  <si>
    <t>草地提示牌</t>
  </si>
  <si>
    <t>全园草坪区</t>
  </si>
  <si>
    <t>护栏提示牌</t>
  </si>
  <si>
    <t>平台栏杆、滨水栏杆、绿谷研学基地屋顶栏杆</t>
  </si>
  <si>
    <t>规格：L*H *W
450mm*230mm*180mm</t>
  </si>
  <si>
    <t>1、主体材料3.0 304#不锈钢激光切割，折弯焊接，烤氟碳漆，文字图形腐蚀填色
2、现场核实与栏杆连接</t>
  </si>
  <si>
    <t>请勿嬉水警示牌</t>
  </si>
  <si>
    <t>园内景观湖及叠溪边</t>
  </si>
  <si>
    <t>规格：L*W*H 400mm*155mm*450mm</t>
  </si>
  <si>
    <t>植物介绍牌一</t>
  </si>
  <si>
    <t>植物科普展示区</t>
  </si>
  <si>
    <t>规格：L*W*H 1000mm*70mm*1050mm</t>
  </si>
  <si>
    <t>1、主体材料采用1.5 304#不锈钢折弯焊接，烤氟碳漆，图形及介绍部分UV
2、底部图形采用1.5 304#不锈钢镂空，内衬1.0不锈钢，烤氟碳漆，LOGO户外油墨丝印
3、骨架采用30*30*1.5热镀锌管，8mm钢板底座与骨架连接。
4、基础分体预埋；混凝土尺寸:400*400*500深度*2个，基础与地坪距离50，高强地脚螺栓M8*长度500，采用Φ8@200螺纹钢制作地笼，混凝土：标号不低于C25基础混凝土砼浇筑等；包括施工范围内基层黄土回填，含基础开挖，渣土清运。</t>
  </si>
  <si>
    <t>植物介绍牌二</t>
  </si>
  <si>
    <t>规格：L*W*H 600mm*42mm*530mm</t>
  </si>
  <si>
    <t>1、主体材料采用1.5 304#不锈钢折弯焊接，烤氟碳漆，图形及介绍部分UV
2、底部图形采用1.5 304#不锈钢镂空，内衬1.0不锈钢，烤氟碳漆，LOGO户外油墨丝印
3、骨架采用30*30*1.5热镀锌管，8mm钢板底座与骨架连接。
4、直接预埋，混凝土：标号不低于C25基础混凝土砼浇筑等；包括施工范围内基层黄土回填，含基础开挖，渣土清运。</t>
  </si>
  <si>
    <t>植物介绍牌（栏杆）</t>
  </si>
  <si>
    <t>规格：L*W*H 644mm*30mm*425mm</t>
  </si>
  <si>
    <t>1、主体材料采用3.0 304#不锈钢折弯焊接，烤氟碳漆，
2、突出部分采用1.5 304#不锈钢折弯焊接，烤氟碳漆，图片及文字UV
3、两侧采用4.0 304#不锈钢与栏杆连接</t>
  </si>
  <si>
    <t>植物介绍牌四
（悬挂式）</t>
  </si>
  <si>
    <t>规格：L*W*H 100mm*2mm*30mm</t>
  </si>
  <si>
    <t>采用2.0 304#不锈钢激光切割，烤氟碳漆，文字内容UV</t>
  </si>
  <si>
    <t>规格：L*W*H 200mm*2mm*60mm</t>
  </si>
  <si>
    <t>植物介绍牌三（地插牌）</t>
  </si>
  <si>
    <t>规格：L*W*H 150mm*5mm*220mm</t>
  </si>
  <si>
    <t>采用5mm 304#不锈钢激光切割，烤氟碳漆，文字内容UV</t>
  </si>
  <si>
    <t>规格：L*W*H 200mm*10mm*500mm</t>
  </si>
  <si>
    <t>1、采用1.2mm 304#不锈钢激光切割，折弯烤氟碳漆，文字内容UV
2、柱子：直径20*1.2 304#不锈钢方管烤漆，
3、直接预埋，混凝土：标号不低于C25基础混凝土砼浇筑等；包括施工范围内基层黄土回填，含基础开挖，渣土清运。</t>
  </si>
  <si>
    <t>南园—城市家具篇</t>
  </si>
  <si>
    <t>公共休息靠背椅</t>
  </si>
  <si>
    <t>全园公共活动区</t>
  </si>
  <si>
    <t>规格：L*W*H 1500mm*440mm*800mm</t>
  </si>
  <si>
    <t>1、主体材料采用1.5 304不锈钢折弯焊接，烤氟碳漆
2、坐凳面采用菠萝格木规格（1350*80*厚25mm）做防腐处理，弯弧处采用5mm 304不锈钢激光切割，
3、椅背面采用菠萝格木规格（1280*70*厚25mm）做防腐处理
4、座椅两边增加扶手
5、主体骨架采用30*30*2热镀锌管焊接加固，底座配置5mm钢板
6、LOGO采用户外油墨丝印
7、安装采用化学锚栓</t>
  </si>
  <si>
    <t>公共休息椅</t>
  </si>
  <si>
    <t>规格：L*W*H 1500mm*440mm*420mm</t>
  </si>
  <si>
    <t>1、主体材料采用1.5 304不锈钢折弯焊接，烤氟碳漆
2、坐凳面采用菠萝格木规格（1350*80*厚25mm）做防腐处理，弯弧处采用5mm 304不锈钢激光切割
3、主体骨架采用30*30*2热镀锌管焊接加固，底座配置5mm钢板
4、LOGO采用户外油墨丝印
5、安装采用化学锚栓</t>
  </si>
  <si>
    <t>17~1</t>
  </si>
  <si>
    <t>实木坐凳</t>
  </si>
  <si>
    <t>4处候车廊内，每个候车廊3个（有充电设施）；临时公厕共布9个</t>
  </si>
  <si>
    <t>规格：L*W*H 3000mm*450mm*450mm</t>
  </si>
  <si>
    <t>1、主体材料采用户外菠萝格实木，内部榫卯结构，椅子表面两+两面户外油漆
2、实木厚度3cm
3、椅子颜色:菠萝格原木色</t>
  </si>
  <si>
    <t>垃圾桶</t>
  </si>
  <si>
    <t>全园</t>
  </si>
  <si>
    <t>规格：L*W*H 1150mm*600mm*1100mm</t>
  </si>
  <si>
    <t>1、主体材料采用1.2 304#不锈钢折弯焊接，部分圆弧采用不锈钢锻造工艺，烤氟碳漆，双色需分段烤漆
2、内桶采用1.0 201#不锈钢折弯焊接
3、图形及LOGO户外油墨丝印
4、安装采用化学锚栓固定，配不锈钢通用锁具。</t>
  </si>
  <si>
    <t>直饮水机</t>
  </si>
  <si>
    <t>全园人流聚集停留休息处</t>
  </si>
  <si>
    <t>规格：L*W*H 700mm*365mm*980mm</t>
  </si>
  <si>
    <t>1、主体材料1.2mm 304#食品级不锈钢焊接，锻造工艺，局部烤氟碳漆。
2、设备配置：进水接头：4分。
3，盆直径365mm。整机尺寸：700*365*980mm，具体其他尺寸以图纸为准。
4，龙头数量：2 个喷水龙头。
5，工作环境:5-45℃，用电：220V，出水温度:常温，出水量：120L/H。
6，水质净化系统：PP棉+超滤+树脂+爱惠浦H100。
7，适用水压：0.1-0.4(MPa)
8，紫外线灯管杀菌。
9，安装方式：地面固定，立式安装。</t>
  </si>
  <si>
    <t>分隔栏杆</t>
  </si>
  <si>
    <t>入口广场</t>
  </si>
  <si>
    <t>规格：L*W*H 1800mm*200mm*1100mm</t>
  </si>
  <si>
    <t>1、主体材料采用1.5 304#不锈钢折弯焊接，弯弧处5mm 304不锈钢，烤氟碳漆，
2、花纹部分采用1.5 304#不锈钢激光镂空，内衬1.0 304#不锈钢，烤氟碳漆，
3、主体骨架采用30*30*2热镀锌管，底座8mm钢板与骨架连接，
4、安装费方式：化学锚栓固定</t>
  </si>
  <si>
    <t>岗亭</t>
  </si>
  <si>
    <t>机动车停车场入口</t>
  </si>
  <si>
    <t>规格：L*W*H 2000mm*1500mm*3000mm</t>
  </si>
  <si>
    <t>1、底盘：80*80*2.5mm、40*80*2.0mm热镀锌钢管骨架，烤漆氟碳漆工艺，上层铺设15mm木工板、1.2mm花纹防滑铝板；
2、主立柱：采用80*80*2.5mm镀锌钢管焊接，烤漆氟碳漆工艺；8mm钢化玻璃，局部热弯弧度。
3、内顶：焊接骨架,优质PVC扣板吊顶
4、外顶：外包1.5mm304不锈钢板焊接，烤漆氟碳漆工艺，接缝处采用中性硅酮密封胶处理，防漏水，
5、框架：80*80*2.5mm/80*40*2.0mm热镀锌方管焊接方通架，镀锌钢管焊接支撑柱，烤漆氟碳漆工艺；铝合金玻璃移窗（5mm钢化玻璃）
6、墙体：外墙1.5mm304不锈钢板，烤漆氟碳漆工艺，内墙集成墙板
7、标配：工作台面、开关、插座、吸顶灯、1.5匹美的空调、暗敷线路,配电箱</t>
  </si>
  <si>
    <t>南园—雕塑小品篇</t>
  </si>
  <si>
    <t>植物根系解剖小品</t>
  </si>
  <si>
    <t>儿童花园户外课堂区</t>
  </si>
  <si>
    <t>花盆高2650mm,花高2560mm,总5210mm</t>
  </si>
  <si>
    <t>1、花盆采用水泥直塑工艺，找型采用6.5热镀锌钢筋网，内部热镀锌钢架50*50*3.0，辅骨架30*30*2.0，表面烤氟碳漆。
2、花：玻璃钢材质，造型翻模打磨，打磨后表面烤氟碳漆。
3、科普介绍牌采用10MM透明亚克力，文字户外油墨丝印。
4、花盆内植物根系采用玻璃钢工艺，上防真色。
5、基础分体预埋；采用Φ16螺纹钢制作地笼，混凝土：标号C25基础混凝土砼浇筑等；包括施工范围内基层黄土回填，含基础开挖，渣土清运。</t>
  </si>
  <si>
    <t>山茶户外课堂</t>
  </si>
  <si>
    <t>组</t>
  </si>
  <si>
    <t>规格：L*W*H 6000mm*1900mm*1870mm</t>
  </si>
  <si>
    <r>
      <rPr>
        <sz val="10.5"/>
        <rFont val="宋体"/>
        <charset val="134"/>
      </rPr>
      <t xml:space="preserve">1、带蘑菇的柱子：采用杉木去皮后防腐处理；
2、蘑菇采用玻璃钢工艺，精修后，表面做水性彩绘效果
3、显示屏框架：1.5 304#不锈钢折弯焊接，烤氟碳漆，显示屏采用P2.5户外LED屏，LED屏尺寸1920*1120mm
4、不带蘑菇的柱子：采用杉木去皮后防腐处理；
5、小鹿坐凳采用原木工艺做防腐处理，底部装热镀锌角钢与地面连接安装，
6、基础分体预埋；采用Φ8螺纹钢制作地笼，混凝土：标号不低于C25基础混凝土砼浇筑等；包括施工范围内基层黄土回填，含基础开挖，渣土清运。                 LED屏幕参数如下：
7.像素点间距：≤2.5mm，模组尺寸：320mm*160mm，像素密度：≥160000Dots/㎡，水平视角≥140°，垂直视角≥130°；
8.支持HDR、HDR10 optima和HLG，高对比度的逆光场景下，HDR高亮度动态范围兼顾高光和阴影细节，接近人眼所见；
9.色坐标偏差：U’：±0.015，V’±0.015；
10.谐波电流：符合GB 17625.1-2012中A类设备的限制要求；
11.漏光度：≤0.01cd/㎡；
12.延迟时间：≤1帧，降低视频源播放延迟效果；
13.热辐射测试：≤1J/cm²·min；
</t>
    </r>
    <r>
      <rPr>
        <sz val="10.5"/>
        <color rgb="FFFF0000"/>
        <rFont val="宋体"/>
        <charset val="134"/>
      </rPr>
      <t>14.温度变化试验：满足国家室外工业级要求；</t>
    </r>
    <r>
      <rPr>
        <sz val="10.5"/>
        <rFont val="宋体"/>
        <charset val="134"/>
      </rPr>
      <t xml:space="preserve">
15.屏幕温升：显示屏在点亮5分钟后的温度升幅≤5℃，点亮15分钟后的温度升幅＜10℃，点亮30分钟以上温度＜15℃，最大亮度白色连续工作2小时，表面温升＜18℃，符合GB 4943.1-2022要求；
16.防电击保护分类：依据GB 4943.1-2022标准，使用基本绝缘作为基本安全防护，同时使用保护连接和保护接地作为附加安全防护，达到防电击保护I类设备；
17.防雷：具有防雷功能，符合GB/T 17626.5-2019中防雷击4级要求；
18.</t>
    </r>
    <r>
      <rPr>
        <sz val="10.5"/>
        <color rgb="FFFF0000"/>
        <rFont val="宋体"/>
        <charset val="134"/>
      </rPr>
      <t>供应商在供货时需提供以上技术参数的检测报告，由权威检测机构出具首页带有“CNAS”和“CMA”标志的检测报告，检测报告复印件加盖LED显示屏生产企业公章。</t>
    </r>
    <r>
      <rPr>
        <sz val="10.5"/>
        <rFont val="宋体"/>
        <charset val="134"/>
      </rPr>
      <t xml:space="preserve">
19.为确保屏体显示效果，LED显示屏具备吸收静电功能。
20.LED显示屏需提供：CCC认证。         </t>
    </r>
  </si>
  <si>
    <t>植物魔法去装置</t>
  </si>
  <si>
    <t>规格：L*W*H 7100mm*760mm*1600mm</t>
  </si>
  <si>
    <t>1、主体框架采用直径20和直径50*3.0 304#不锈钢圆管弯弧焊接成型，烤珍珠白喷砂
2、2mm透明亚克力山茶花魔法球
3、立体字采用1.0 304#不锈钢激光切割，焊接成型，烤氟碳漆
4、基础分体预埋；采用Φ12螺纹钢制作地笼，混凝土：标号不低于C25基础混凝土砼浇筑等；包括施工范围内基层黄土回填，含基础开挖，渣土清运。</t>
  </si>
  <si>
    <t>不锈钢滑梯</t>
  </si>
  <si>
    <t>规格详见图纸
L23100*W800*H8550mm</t>
  </si>
  <si>
    <t>1、采用壁厚3MM的304不锈钢制成，整体加工成型后经专业技术人员边角打磨光滑,不刺手，表面珍珠白喷砂氟碳漆
2、透明耐力板厚度5mm热弯吹塑成型
3、304不锈钢柱子直径114mm*3.0，表面珍珠白喷砂氟碳漆
4、基础分体预埋；采用Φ14螺纹钢制作地笼，混凝土：标号不低于C25基础混凝土砼浇筑等；包括施工范围内基层黄土回填，含基础开挖，渣土清运。</t>
  </si>
  <si>
    <t>地埋式蹦床</t>
  </si>
  <si>
    <t>草坪区</t>
  </si>
  <si>
    <t>规格详见图纸
直径 2800mm=1个         直径 2200mm=2个</t>
  </si>
  <si>
    <t>1、外露面为1.5 304#不锈钢冲孔板折弯焊接，烤氟碳漆，地埋管脚采用2.5mm镀锌方管40*40mm，
2、弹簧挂钩用6mm的钢筋经焊接而成，蹦床面用3-5mm的钢丝与TPU材质连接而成，弹簧材质锰钢
3、直接预埋，混凝土：标号不低于C25基础混凝土砼浇筑等；包括施工范围内基层黄土回填，含基础开挖，渣土清运。</t>
  </si>
  <si>
    <t>异形：L4200*W4800mm*1个</t>
  </si>
  <si>
    <t>秋千木桩、平衡桩、攀爬墙的攀援构件</t>
  </si>
  <si>
    <t>套</t>
  </si>
  <si>
    <t>鹿岛广场区</t>
  </si>
  <si>
    <t>规格详见图纸</t>
  </si>
  <si>
    <t>1、柱子：采用φ100mm/140/170mm钢筋混凝土仿木，表面木纹色效果，
2、秋千：6mm黑色编织绳鸟窝秋千；
3、平衡桩：采用杉木防腐木，表面刷清漆处理，木杉木，木质材料前期须进行烘干、防蚁、防水、防变形、防腐处理
4、攀爬钉：塑料件采用滚塑专用料经滚塑成形，符合GB/T 6675.4-2014要求，塑料壁厚6mm以上，色彩艳丽，抗静电能力强，安全环保，耐候性好，强度高
4、直接预埋，混凝土：标号不低于C25基础混凝土砼浇筑等；包括施工范围内基层黄土回填，含基础开挖，渣土清运。</t>
  </si>
  <si>
    <t>橡胶松果、松鼠小品（松果1个，松鼠3只）</t>
  </si>
  <si>
    <t>动物乐园区</t>
  </si>
  <si>
    <t>规格：松果：L*W*H 3400mm*2000mm*2300mm、松鼠：500*300*800</t>
  </si>
  <si>
    <t>1、建模、3D打印模型，软树脂合成工艺
2、基础分体预埋；采用Φ14螺纹钢制作地笼，混凝土：标号不低于C25基础混凝土砼浇筑等；包括施工范围内基层黄土回填，含基础开挖，渣土清运。</t>
  </si>
  <si>
    <t>草坪钻洞</t>
  </si>
  <si>
    <t>规格详见图纸
φ700*长5740mm*1个</t>
  </si>
  <si>
    <t>1、采用壁厚3MM的304不锈钢制成，整体加工成型后经专业技术人员边角打磨光滑,表面整体拉丝处理，不刺手
2、直接预埋，混凝土：标号不低于C25基础混凝土砼浇筑等；包括施工范围内基层黄土回填，含基础开挖，渣土清运。</t>
  </si>
  <si>
    <t>φ700*长5310mm*1个</t>
  </si>
  <si>
    <t>φ700*长11600mm*1个</t>
  </si>
  <si>
    <t>草坪滑梯</t>
  </si>
  <si>
    <t>草坪区、动物乐园区</t>
  </si>
  <si>
    <t>规格：L*W
3450*800mm
规格：L*W
2380*700mm</t>
  </si>
  <si>
    <t>1、采用壁厚3MM 304#不锈钢制成。整体加工成型后经专业技术人员边角打磨光滑，表面整体拉丝处理，不刺手
2、直接预埋，混凝土：标号不低于C25基础混凝土砼浇筑等；包括施工范围内基层黄土回填，含基础开挖，渣土清运。</t>
  </si>
  <si>
    <t>圆木蹬道</t>
  </si>
  <si>
    <t>规格：L*W
4640*1140mm</t>
  </si>
  <si>
    <t>1、主体采用杉木防腐木。φ60/100杉木圆木固定
2、木质材料前期须进行烘干、防蚁、防水、防变形、防腐
3、直接预埋，混凝土：标号不低于C25基础混凝土砼浇筑等；包括施工范围内基层黄土回填，含基础开挖，渣土清运。</t>
  </si>
  <si>
    <t>柑橘乐园入口logo</t>
  </si>
  <si>
    <t>柑橘乐园区</t>
  </si>
  <si>
    <t>规格：L*W*H 11500mm*300*1100mm</t>
  </si>
  <si>
    <t>1、中英文字采用玻璃钢工艺，先建模，再雕刻，再翻模，表面打磨光滑喷环氧底漆，
2、表面烤氟碳漆彩绘
3、字骨架采用25*25*2.0热镀锌管焊接，8mm钢板底座与骨架连接
4、安装方式：和现场底座固定，立式安装。</t>
  </si>
  <si>
    <t>柑橘科普牌</t>
  </si>
  <si>
    <t>规格：L*W*H 1100mm*30*300mm</t>
  </si>
  <si>
    <t>1、2mm厚304不锈钢管，外饰蓝色、绿色氟碳漆,弧形定制，25mm厚防腐木椭圆科普板
2、直接预埋，混凝土：标号不低于C25基础混凝土砼浇筑等；包括施工范围内基层黄土回填，含基础开挖，渣土清运。</t>
  </si>
  <si>
    <t>橙果坐凳</t>
  </si>
  <si>
    <t>规格：L*W*H 
1100mm*1100mm*1050mm</t>
  </si>
  <si>
    <t>1、玻璃钢主体造型，内部钢架   先建模，再雕刻，再翻模，打模
2、表面汽车漆彩绘
3、基础分体预埋；采用Φ12螺纹钢制作地笼，标号不低于C25基础混凝土砼浇筑等；包括施工范围内基层黄土回填，含基础开挖，渣土清运。</t>
  </si>
  <si>
    <t>橙瓣坐凳</t>
  </si>
  <si>
    <t>规格：L*W*H 
1000mm*450mm*500mm</t>
  </si>
  <si>
    <t>1、玻璃钢主题造型，内部钢架   先建模，再雕刻，再翻模，打模
2、表面汽车漆彩绘
3、基础分体预埋；采用Φ12螺纹钢制作地笼，标号不低于C25基础混凝土砼浇筑等；包括施工范围内基层黄土回填，含基础开挖，渣土清运。</t>
  </si>
  <si>
    <t>橙丘小品</t>
  </si>
  <si>
    <t>规格：L*W*H 
2200mm*2200mm*1100mm</t>
  </si>
  <si>
    <t>1、玻璃钢主题造型，内部钢架    先建模，再雕刻，再翻模，打模
2、表面汽车漆彩绘
3、基础分体预埋；采用Φ12螺纹钢制作地笼，标号不低于C25基础混凝土砼浇筑等；包括施工范围内基层黄土回填，含基础开挖，渣土清运。</t>
  </si>
  <si>
    <t>攀爬木桩</t>
  </si>
  <si>
    <t>根</t>
  </si>
  <si>
    <t>规格：
高度：1500*3根</t>
  </si>
  <si>
    <t>1、立柱采用5mmφ320mm 304#不锈钢管，外涂仿木纹漆。
2、橙色攀爬构件2mmφ32mm不锈钢管，烤氟碳漆
3、直接预埋，混凝土：标号不低于C25基础混凝土砼浇筑等；包括施工范围内基层黄土回填，含基础开挖，渣土清运。</t>
  </si>
  <si>
    <t xml:space="preserve">规格：
高度：1800*4根
</t>
  </si>
  <si>
    <t xml:space="preserve">规格：
高度：1200*4根
</t>
  </si>
  <si>
    <t>儿童乐园大门</t>
  </si>
  <si>
    <t>儿童乐园区</t>
  </si>
  <si>
    <t>规格：L*H 
6140mm*5400mm</t>
  </si>
  <si>
    <t>1、门头水泥直塑工艺，找型采用Φ6.5热镀锌钢筋网，水泥造型精修，立柱表面木纹效果。
2、主体骨架采用内部100*100*4.0、 辅骨架50*50*2.0热镀锌管，弯弧部分采用30*30*1.5热镀锌管，10mm钢板底座与主骨架连接。
3、文字阴刻填漆
4、基础分体预埋；混凝土尺寸:800*1200*1300深度*2个，基础与地坪距离50，高强地脚螺栓M16*长度900，采用Φ8@200螺纹钢制作地笼，混凝土：标号不低于C25基础混凝土砼浇筑等；包括施工范围内基层黄土回填，含基础开挖，渣土清运。</t>
  </si>
  <si>
    <t>植物解剖小品</t>
  </si>
  <si>
    <t xml:space="preserve">规格：
植物花朵：1300*630*1个
植物牙：1200*380*1个
山茶茎：
500*300*1个
山茶叶：380*600*1个
</t>
  </si>
  <si>
    <t>1、玻璃钢主题造型，先建模，再雕刻，再翻模，打模
2、表面烤氟碳漆彩绘
6、直接预埋，混凝土：标号不低于C25基础混凝土砼浇筑等；包括施工范围内基层黄土回填，含基础开挖，渣土清运。</t>
  </si>
  <si>
    <t>鸟巢树屋游戏器械组合</t>
  </si>
  <si>
    <t>规格：L*H 
24760*17990*10680mm,</t>
  </si>
  <si>
    <t>1、产品框架结构主要采用优质2.5mm热镀锌钢管，平台铺2.5mm花纹板，鸟巢中间加一个蹦床，鸟巢平台采用菠萝格木地板。
2、主立柱3mm厚φ159mm304#不锈钢管及护栏扶手采用2mm厚φ38mm304#不锈钢管，烤氟碳漆；不锈钢管及护栏仿木纹效果。
3、护栏围挡采用机织涤纶六边形网，网孔5*5厘米，绳粗5-6毫米，
4、异型钻笼长15.5m。采用机织涤纶六边形网，网孔5*5厘米，绳粗5-6毫米，爬网需有骨架支撑。
5、鸟笼外编藤条或木编异型鸟巢造型；
6、底部配30个φ200mm杉木梅花桩。
7、基础分体预埋；采用Φ16螺纹钢制作地笼，标号不低于C25基础混凝土砼浇筑等；包括施工范围内基层黄土回填，含基础开挖，渣土清运。</t>
  </si>
  <si>
    <t>入口标识logo字</t>
  </si>
  <si>
    <t>芳香园区</t>
  </si>
  <si>
    <t>芳：H900mm*W250mm*字厚250mm*1个
香园：H700mm*W250mm*2个
英文：H270mm*W150mm*字厚150mm*15个</t>
  </si>
  <si>
    <t>1、中文字面采用1.2 304#不锈钢激光切割，烤氟碳漆，表面采用5mm进口户外亚克力切割成型，侧面弯弧采用1.0 304#不锈钢成型，冲孔，直径30mm，内衬3mm进口户外亚克力，烤氟碳漆，内置户外防水LED灯，配400瓦防水电源
2、英文字面采用1.2 304#不锈钢激光切割，烤氟碳漆，表面采用3mm进口户外亚克力切割成型，侧面弯弧采用1.0 304#不锈钢成型，冲孔，直径30mm，内衬3mm进口户外亚克力，烤氟碳漆，内置户外防水LED灯，配400瓦防水电源
3、字骨架采用25*25*1.5热镀锌管焊接，连筋处用10mm钢管焊接支撑烤漆，5mm钢板底座与骨架连接
4、立体字与景墙连接需与施工单位沟通</t>
  </si>
  <si>
    <t>鲜花宜家入口logo字</t>
  </si>
  <si>
    <t>鲜花宜家区</t>
  </si>
  <si>
    <t>中文字高：H1020*W770*字厚50*4个
英文字：高320*字厚50*16个</t>
  </si>
  <si>
    <t>1、中文字面采用1.2 304#不锈钢激光切割，侧面弯弧采用1.0 304#不锈钢成型，烤氟碳漆，背面衬15mm进口户外亚克力切割成型，内置户外防水LED灯，背发光效果，配400瓦防水电源
2、英文字面采用1.2 304#不锈钢激光切割，侧面弯弧采用1.0 304#不锈钢成型，烤氟碳漆，背面衬15mm进口户外亚克力切割成型，内置户外防水LED灯，背发光效果，配400瓦防水电源
3、贴墙安装</t>
  </si>
  <si>
    <t>入口园博园logo字</t>
  </si>
  <si>
    <t>规格：
中文字高：H1500*字厚240*5个
英文字高：H660*字厚240*16个</t>
  </si>
  <si>
    <t>1、中文字面采用1.5 304#不锈钢激光切割，侧面弯弧采用1.0 304#不锈钢成型，烤氟碳漆，表面采用5mm进口户外亚克力切割成型，内置户外防水LED灯，配400瓦防水电源
2、英文字面采用1.2 304#不锈钢激光切割，侧面弯弧采用1.0 304#不锈钢成型，烤氟碳漆，表面采用3mm进口户外亚克力切割成型，内置户外防水LED灯，配400瓦防水电源
3、字骨架采用25*25*2.0热镀锌管焊接，8mm钢板底座与骨架连接
4、直接预埋，混凝土：标号不低于C25基础混凝土砼浇筑等；包括施工范围内基层黄土回填，含基础开挖，渣土清运。</t>
  </si>
  <si>
    <t>芳香园芳香探索墙</t>
  </si>
  <si>
    <t>规格：见详图</t>
  </si>
  <si>
    <t>1、立体字采用1.0 304#不锈钢折弯焊接，烤氟碳漆，立体字侧厚30mm
2、圆形装置采用1.2mm304不锈钢折弯焊接，烤氟碳漆，表面3mm透明亚克力
3、植物介绍牌5mm透明亚克力，文字内容UV，配304不锈钢装饰钉固定</t>
  </si>
  <si>
    <t>蜜蜂互动艺术小品装置</t>
  </si>
  <si>
    <t>规格：2600*2100*1600mm</t>
  </si>
  <si>
    <t>1、模型样采用1：1泡沫雕塑做造型，外涂（环氧树脂或pu）待硬化，
2、模型外做不锈钢圆钢造型焊接，主钢用7～8的不锈钢圆钢，造型用5～6的不锈钢圆管，细节用3～4的不锈钢圆钢
3、打磨细修，上色，
4、底部钢板于预埋件焊接。</t>
  </si>
  <si>
    <t>蝴蝶互动艺术小品装置</t>
  </si>
  <si>
    <t>朝阳驿LOGO</t>
  </si>
  <si>
    <t>朝阳驿区</t>
  </si>
  <si>
    <t>规格：15220mm*1500mm
中文字尺寸：1500*1000*字厚320</t>
  </si>
  <si>
    <t>1、中文字面采用1.5 304#不锈钢激光切割，侧面弯弧采用1.0 304#不锈钢成型，烤氟碳漆，表面采用5mm进口户外亚克力切割成型，内置户外防水LED灯，配400瓦防水电源
2、字骨架采用25*25*2.0热镀锌管焊接，8mm钢板底座与骨架连接
3、直接预埋，混凝土：标号不低于C25基础混凝土砼浇筑等；包括施工范围内基层黄土回填，含基础开挖，渣土清运。</t>
  </si>
  <si>
    <t>秋千艺术装置</t>
  </si>
  <si>
    <t>云端秋千区</t>
  </si>
  <si>
    <t>规格：2400mm*180mm*4165mm</t>
  </si>
  <si>
    <t>1、立柱：钢筋混凝土仿木头，表面做木纹漆颜色
2、秋千：1000mm*300mm*厚20mm杉木原木处理，表面刷清漆，两边配备304#不锈钢锁链条、304#银色金属吊环，
3、基础分体预埋；混凝土尺寸:350*350*500深度*2个，基础与地坪距离50，高强地脚螺栓M10*长度500，采用Φ8@200螺纹钢制作地笼，混凝土：标号不低于C25基础混凝土砼浇筑等；包括施工范围内基层黄土回填，含基础开挖，渣土清运。</t>
  </si>
  <si>
    <t>山茶园入口LOGO</t>
  </si>
  <si>
    <t>山茶园区</t>
  </si>
  <si>
    <t>箱体规格：1100*4700mm
不锈钢小鸟雕塑高200mm*1个，高160*2个</t>
  </si>
  <si>
    <t>1、山茶园发光字采用1.2 304#不锈钢折弯焊接，电镀香槟金，背面衬8mm乳白亚克力，内置户外防水LED灯背发光，配100瓦防水电源
2、箱体采用2.0 304#不锈钢折弯焊接，箱体不锈钢电镀，图形及小英文镂空，内置户外防水LED灯，配400瓦防水电源
3、骨架采用25*25*2.0热镀锌管，支撑加固
4、小鸟雕塑2mm304#不锈钢手工切割锻造工艺，无缝焊接、打磨、抛光，电镀银色</t>
  </si>
  <si>
    <t>主入口LOGO雕塑</t>
  </si>
  <si>
    <t>南园主入口区</t>
  </si>
  <si>
    <t>规格：L*W*H 
17500*3200*1730mm
中文：17个
英文：44个</t>
  </si>
  <si>
    <t>1、中文字面采用1.5 304#不锈钢激光切割，侧面弯弧采用1.0 304#不锈钢成型，烤氟碳漆，表面采用5mm进口户外亚克力雕刻成型，内置户外防水LED灯，配400瓦防水电源
2、英文字面采用1.5 304#不锈钢激光切割，侧面弯弧采用1.0 304#不锈钢成型，烤氟碳漆，表面采用3mm进口户外亚克力雕刻成型，内置户外防水LED灯，配400瓦防水电源
3、字骨架采用25*25*2.0热镀锌管焊接，8mm钢板底座与骨架连接
4、直接预埋，混凝土：标号不低于C25基础混凝土砼浇筑等；包括施工范围内基层黄土回填，含基础开挖，渣土清运。</t>
  </si>
  <si>
    <r>
      <rPr>
        <sz val="10.5"/>
        <rFont val="宋体"/>
        <charset val="134"/>
      </rPr>
      <t>绿谷花阶</t>
    </r>
    <r>
      <rPr>
        <sz val="10"/>
        <rFont val="宋体"/>
        <charset val="134"/>
      </rPr>
      <t>LOGO</t>
    </r>
  </si>
  <si>
    <t>绿谷花阶</t>
  </si>
  <si>
    <t>温州植物园规格：字高450*5个</t>
  </si>
  <si>
    <t>1、中文字面采用1.2 304#不锈钢激光切割，侧面弯弧采用1.0 304#不锈钢成型，喷砂青古铜发黑，背面衬20mm进口户外亚克力雕刻成型，装防水LED灯条，配200瓦防水电源
2、英文字面采用1.2 304#不锈钢激光切割，侧面弯弧采用1.0 304#不锈钢成型，喷砂青古铜发黑，背面衬20mm进口户外亚克力雕刻成型，装防水LED灯条，配200瓦防水电源
3、立体字与景墙挑空安装</t>
  </si>
  <si>
    <t>绿谷花阶规格：
中文字高：240mm*4个
英文字高：100mm*28个</t>
  </si>
  <si>
    <t>金属鹦鹉雕塑</t>
  </si>
  <si>
    <t>只</t>
  </si>
  <si>
    <t>花园生活馆</t>
  </si>
  <si>
    <t>规格：
高度700mm左右</t>
  </si>
  <si>
    <t>1、1.5 304#不锈钢激光切割，焊接、不锈钢手工锻造工艺，
2、表面彩色氟碳漆</t>
  </si>
  <si>
    <t>袋食蚁兽雕塑</t>
  </si>
  <si>
    <t>花园生活馆枯木座凳内</t>
  </si>
  <si>
    <t>体长200~300mm,放置在枯木坐凳空腔中</t>
  </si>
  <si>
    <t>1、玻璃钢主题造型，先建模，再雕刻，再翻模，打模
2、表面烤氟碳漆彩绘</t>
  </si>
  <si>
    <t>小食蚁兽雕塑</t>
  </si>
  <si>
    <t>小食蚁兽大：体长600mm,尾长450mm,总长度1050mm;</t>
  </si>
  <si>
    <t>1、玻璃钢主题造型，先建模，再雕刻，再翻模，打模
2、表面烤氟碳漆彩绘
3、直接预埋，混凝土：标号不低于C25基础混凝土砼浇筑等；包括施工范围内基层黄土回填，含基础开挖，渣土清运。</t>
  </si>
  <si>
    <t>雨林蛙雕塑</t>
  </si>
  <si>
    <t>蛙体长100mm，尾长100mm，总长度200mm</t>
  </si>
  <si>
    <t>1、玻璃钢主题造型，先建模，再雕刻，再翻模，打模
2、表面汽车漆彩绘</t>
  </si>
  <si>
    <t>浙药园景墙上的标本球</t>
  </si>
  <si>
    <t>浙药园</t>
  </si>
  <si>
    <t>直径710mm：1个
直径370mm：3个
直径410mm：2个
直径510mm：2个</t>
  </si>
  <si>
    <t>1、圆形装置采用1.2mm 304#不锈钢焊接，烤氟碳漆，表面3mm户外透明亚克力吸塑成球面。</t>
  </si>
  <si>
    <t>科普景墙耐候钢文字、耐候钢板镂空字</t>
  </si>
  <si>
    <t>柑橘园</t>
  </si>
  <si>
    <t>耐候钢板镂空8940*900mm*3mm
耐候钢文字：H350mm*14个</t>
  </si>
  <si>
    <t>1、8940*900*3mm耐候钢板折弯焊接，表面文字激光切割镂空；内置30*30*2热镀锌管支撑加固
2、顶部文字：3mm耐候钢板造型激光切割，底部焊接，
3、文字立式安装在景墙上，耐候钢板与景墙镶平</t>
  </si>
  <si>
    <t>304不锈钢松鼠雕塑6个（松鼠造型3种以上）、松果3个</t>
  </si>
  <si>
    <t>儿童花园1个、岩石园2个松鼠1个松果，仙道3个松鼠2个松果</t>
  </si>
  <si>
    <t>规格：松鼠身长250-300mm（不含尾巴）,松果直径60-100mm</t>
  </si>
  <si>
    <t>1、2mm 304#不锈钢根据模型手工切割锻造，
2、无缝焊接、打磨、抛光处理、镜面效果</t>
  </si>
  <si>
    <t>304不锈钢猫雕塑2个</t>
  </si>
  <si>
    <t>山茶园</t>
  </si>
  <si>
    <t>规格：猫身长约300mm（不含尾巴）</t>
  </si>
  <si>
    <t>1、2mm 304#不锈钢根据模型手工切割锻造，
2、无缝焊接、打磨、抛光处理，镜面效果</t>
  </si>
  <si>
    <t>二、山居桃源采购清单</t>
  </si>
  <si>
    <t>山居桃源—标识标牌篇</t>
  </si>
  <si>
    <t>山居桃源片区主要入口处，与外部片区衔接位置</t>
  </si>
  <si>
    <t>规格：L*W*H 1000mm*870mm*2280mm</t>
  </si>
  <si>
    <r>
      <rPr>
        <sz val="10.5"/>
        <rFont val="宋体"/>
        <charset val="134"/>
      </rPr>
      <t>1、顶部采用1.5 304#不锈钢锻造工艺，烤氟碳漆。
2、中间显示屏采用P2.5户外LED屏，LED屏尺寸800*1280
3、侧面1.5 304#不锈钢激光镂空，内衬3mm乳白亚克力，内置户外防水LED灯，配400瓦LED电源
4、主体骨架采用100*50*3热镀锌管，辅骨架30*30*2.0，8mm钢板底座与骨架连接。
5、基础分体预埋；混凝土尺寸:1000*800*600深度*1个，基础与地坪距离50，高强地脚螺栓M12*长度500，采用Φ10@200螺纹钢制作地笼，混凝土：标号不低于C25基础混凝土砼浇筑等；包括施工范围内基层黄土回填，含基础开挖，渣土清运。
LED屏幕参数如下：
6.像素点间距：≤2.5mm，模组尺寸：320mm*160mm，像素密度：≥160000Dots/㎡，水平视角≥140°，垂直视角≥130°；
7.支持HDR、HDR10 optima和HLG，高对比度的逆光场景下，HDR高亮度动态范围兼顾高光和阴影细节，接近人眼所见；
8.色坐标偏差：U’：±0.015，V’±0.015；
9.谐波电流：符合GB 17625.1-2012中A类设备的限制要求；
10.漏光度：≤0.01cd/㎡；
11.延迟时间：≤1帧，降低视频源播放延迟效果；
12.热辐射测试：≤1J/cm²·min；
13.</t>
    </r>
    <r>
      <rPr>
        <sz val="10.5"/>
        <color rgb="FFFF0000"/>
        <rFont val="宋体"/>
        <charset val="134"/>
      </rPr>
      <t>温度变化试验：满足国家室外工业级要求；</t>
    </r>
    <r>
      <rPr>
        <sz val="10.5"/>
        <rFont val="宋体"/>
        <charset val="134"/>
      </rPr>
      <t xml:space="preserve">
14.屏幕温升：显示屏在点亮5分钟后的温度升幅≤5℃，点亮15分钟后的温度升幅＜10℃，点亮30分钟以上温度＜15℃，最大亮度白色连续工作2小时，表面温升＜18℃，符合GB 4943.1-2022要求；
15.防电击保护分类：依据GB 4943.1-2022标准，使用基本绝缘作为基本安全防护，同时使用保护连接和保护接地作为附加安全防护，达到防电击保护I类设备；
16.防雷：具有防雷功能，符合GB/T 17626.5-2019中防雷击4级要求；
17.</t>
    </r>
    <r>
      <rPr>
        <sz val="10.5"/>
        <color rgb="FFFF0000"/>
        <rFont val="宋体"/>
        <charset val="134"/>
      </rPr>
      <t>供应商在供货时需提供以上技术参数的检测报告，由权威检测机构出具首页带有“CNAS”和“CMA”标志的检测报告，检测报告复印件加盖LED显示屏生产企业公章。</t>
    </r>
    <r>
      <rPr>
        <sz val="10.5"/>
        <rFont val="宋体"/>
        <charset val="134"/>
      </rPr>
      <t xml:space="preserve">
18.为确保屏体显示效果，LED显示屏具备吸收静电功能。
19.LED显示屏需提供：CCC认证。
</t>
    </r>
  </si>
  <si>
    <t>水居各主要节点，山居各主要节点</t>
  </si>
  <si>
    <t>规格：L*W*H 500mm*870mm*2280mm</t>
  </si>
  <si>
    <t>1、顶部采用1.5 304#不锈钢锻造工艺，烤氟碳漆。
2、中文内容不锈钢折弯焊接，烤氟碳漆，图片及文字UV，
3、侧面1.5 304#不锈钢激光镂空，内衬3mm乳白亚克力，内置户外防水LED灯，配300瓦LED电源
3、主体骨架采用40*40*2热镀锌管，8mm钢板底座与骨架连接。
4、基础分体预埋；混凝土尺寸:500*700*500深度*1个，基础与地坪距离50，高强地脚螺栓M10*长度500，采用Φ8@200螺纹钢制作地笼，混凝土：标号不低于C25基础混凝土砼浇筑等；包括施工范围内基层黄土回填，含基础开挖，渣土清运。</t>
  </si>
  <si>
    <t>主园路与游园支路交叉口，各重要节点</t>
  </si>
  <si>
    <t>规格：L*W*H 
叶片:
700*70*140mm
柱子：100mm*2600mm</t>
  </si>
  <si>
    <t>温馨提示牌</t>
  </si>
  <si>
    <t>水岸，草坪位置</t>
  </si>
  <si>
    <t>规格：L*W*H 220mm*50mm*1200mm</t>
  </si>
  <si>
    <t>1、主体材料采用1.5 304#不锈钢折弯焊接，烤氟碳漆，部分色彩分段烤漆，
2、中间文件及LOGO户外油墨丝印，辅助图形分段烤漆
3、主体骨架50*30*2热镀锌管，8mm钢板底座与骨架连接。
4、基础分体预埋；混凝土尺寸:400*400*600深度*1个，基础与地坪距离50，高强地脚螺栓M10*长度500，采用Φ8@200螺纹钢制作地笼，混凝土：标号不低于C25基础混凝土砼浇筑等；包括施工范围内基层黄土回填，含基础开挖，渣土清运。</t>
  </si>
  <si>
    <t>特选植物展示，特色植物种植区</t>
  </si>
  <si>
    <t>植物介绍牌四（悬挂式）</t>
  </si>
  <si>
    <t>山居桃源—城市家具篇</t>
  </si>
  <si>
    <t>全园园路侧及广场区域，满足游客服务要求</t>
  </si>
  <si>
    <t>规格：L*W*H 2400mm*450mm*450mm</t>
  </si>
  <si>
    <t>1、主体材料采用1.5 304不锈钢折弯焊接，烤氟碳漆
2、坐凳面采用菠萝格木规格（420*50*厚25）做防腐处理，弯弧处采用5mm 304不锈钢激光切割成型
3、主体骨架采用30*30*2热镀锌管焊接加固，底座配置5mm钢板
4、底部图形采用1.5 304#不锈钢激光镂空，烤氟碳漆
5、安装采用化学锚栓</t>
  </si>
  <si>
    <t>全园园路侧及广场区域（满足游客服务要求，注意与公共休息椅位置错开布置）</t>
  </si>
  <si>
    <t>候车廊休憩区域</t>
  </si>
  <si>
    <t>广场区域</t>
  </si>
  <si>
    <t>三、北园1采购清单</t>
  </si>
  <si>
    <t>北园1—标识标牌篇</t>
  </si>
  <si>
    <t>西侧主入口、北侧主展馆入口</t>
  </si>
  <si>
    <t>规格：L*W*H 3574mm*480mm*2361mm</t>
  </si>
  <si>
    <r>
      <rPr>
        <sz val="10.5"/>
        <rFont val="宋体"/>
        <charset val="134"/>
      </rPr>
      <t>1、顶部采用1.5 304#不锈钢锻造工艺，烤氟碳漆。
2、中间显示屏采用P2.5户外全彩LED屏，LED屏尺寸2240*1120
3、右边不锈钢折弯焊接烤氟碳漆，文字内容丝印
4、主体骨架采用120*60*3热镀锌管，辅骨架40*40*2.0，10mm钢板底座与骨架连接。
5、基础分体预埋；混凝土尺寸:700*800*600深度*2个，基础与地坪距离100，高强地脚螺栓M12*长度600，采用Φ10@200螺纹钢制作地笼，混凝土：标号不低于C25基础混凝土砼浇筑等；包括施工范围内基层黄土回填，含基础开挖，渣土清运。
LED屏幕参数如下：
6.像素点间距：≤2.5mm，模组尺寸：320mm*160mm，像素密度：≥160000Dots/㎡，水平视角≥140°，垂直视角≥130°；
7.支持HDR、HDR10 optima和HLG，高对比度的逆光场景下，HDR高亮度动态范围兼顾高光和阴影细节，接近人眼所见；
8.色坐标偏差：U’：±0.015，V’±0.015；
9.谐波电流：符合GB 17625.1-2012中A类设备的限制要求；
10.漏光度：≤0.01cd/㎡；
11.延迟时间：≤1帧，降低视频源播放延迟效果；
12.热辐射测试：≤1J/cm²·min；
13</t>
    </r>
    <r>
      <rPr>
        <sz val="10.5"/>
        <color rgb="FFFF0000"/>
        <rFont val="宋体"/>
        <charset val="134"/>
      </rPr>
      <t>.温度变化试验：满足国家室外工业级要求；</t>
    </r>
    <r>
      <rPr>
        <sz val="10.5"/>
        <rFont val="宋体"/>
        <charset val="134"/>
      </rPr>
      <t xml:space="preserve">
14.屏幕温升：显示屏在点亮5分钟后的温度升幅≤5℃，点亮15分钟后的温度升幅＜10℃，点亮30分钟以上温度＜15℃，最大亮度白色连续工作2小时，表面温升＜18℃，符合GB 4943.1-2022要求；
15.防电击保护分类：依据GB 4943.1-2022标准，使用基本绝缘作为基本安全防护，同时使用保护连接和保护接地作为附加安全防护，达到防电击保护I类设备；
16.防雷：具有防雷功能，符合GB/T 17626.5-2019中防雷击4级要求；
17.</t>
    </r>
    <r>
      <rPr>
        <sz val="10.5"/>
        <color rgb="FFFF0000"/>
        <rFont val="宋体"/>
        <charset val="134"/>
      </rPr>
      <t>供应商在供货时需提供以上技术参数的检测报告，由权威检测机构出具首页带有“CNAS”和“CMA”标志的检测报告，检测报告复印件加盖LED显示屏生产企业公章。</t>
    </r>
    <r>
      <rPr>
        <sz val="10.5"/>
        <rFont val="宋体"/>
        <charset val="134"/>
      </rPr>
      <t xml:space="preserve">
18.为确保屏体显示效果，LED显示屏具备吸收静电功能。
19.LED显示屏需提供：CCC认证。</t>
    </r>
  </si>
  <si>
    <t>北侧入口、主展馆岛南侧、花海北侧、浙山浙水展区北侧与南侧、三溪非遗街区南侧与东北侧</t>
  </si>
  <si>
    <r>
      <rPr>
        <sz val="10.5"/>
        <rFont val="宋体"/>
        <charset val="134"/>
      </rPr>
      <t xml:space="preserve">1、顶部采用1.5 304#不锈钢锻造工艺，烤氟碳漆。
2、中间显示屏采用P2.5户外LED屏，LED屏尺寸800*1280
3、侧面1.5 304#不锈钢激光镂空，内衬3mm乳白亚克力，内置户外防水LED灯，配400瓦LED电源
4、主体骨架采用100*50*3热镀锌管，辅骨架30*30*2.0，8mm钢板底座与骨架连接。
5、基础分体预埋；混凝土尺寸:1000*800*600深度*1个，基础与地坪距离50，高强地脚螺栓M12*长度500，采用Φ10@200螺纹钢制作地笼，混凝土：标号不低于C25基础混凝土砼浇筑等；包括施工范围内基层黄土回填，含基础开挖，渣土清运。
LED屏幕参数如下：
6.像素点间距：≤2.5mm，模组尺寸：320mm*160mm，像素密度：≥160000Dots/㎡，水平视角≥140°，垂直视角≥130°；
7.支持HDR、HDR10 optima和HLG，高对比度的逆光场景下，HDR高亮度动态范围兼顾高光和阴影细节，接近人眼所见；
8.色坐标偏差：U’：±0.015，V’±0.015；
9.谐波电流：符合GB 17625.1-2012中A类设备的限制要求；
10.漏光度：≤0.01cd/㎡；
11.延迟时间：≤1帧，降低视频源播放延迟效果；
12.热辐射测试：≤1J/cm²·min；
</t>
    </r>
    <r>
      <rPr>
        <sz val="10.5"/>
        <color rgb="FFFF0000"/>
        <rFont val="宋体"/>
        <charset val="134"/>
      </rPr>
      <t>13.温度变化试验：满足国家室外工业级要求；</t>
    </r>
    <r>
      <rPr>
        <sz val="10.5"/>
        <rFont val="宋体"/>
        <charset val="134"/>
      </rPr>
      <t xml:space="preserve">
14.屏幕温升：显示屏在点亮5分钟后的温度升幅≤5℃，点亮15分钟后的温度升幅＜10℃，点亮30分钟以上温度＜15℃，最大亮度白色连续工作2小时，表面温升＜18℃，符合GB 4943.1-2022要求；
15.防电击保护分类：依据GB 4943.1-2022标准，使用基本绝缘作为基本安全防护，同时使用保护连接和保护接地作为附加安全防护，达到防电击保护I类设备；
16.防雷：具有防雷功能，符合GB/T 17626.5-2019中防雷击4级要求；
17.</t>
    </r>
    <r>
      <rPr>
        <sz val="10.5"/>
        <color rgb="FFFF0000"/>
        <rFont val="宋体"/>
        <charset val="134"/>
      </rPr>
      <t>供应商在供货时需提供以上技术参数的检测报告，由权威检测机构出具首页带有“CNAS”和“CMA”标志的检测报告，检测报告复印件加盖LED显示屏生产企业公章。</t>
    </r>
    <r>
      <rPr>
        <sz val="10.5"/>
        <rFont val="宋体"/>
        <charset val="134"/>
      </rPr>
      <t xml:space="preserve">
18.为确保屏体显示效果，LED显示屏具备吸收静电功能。
19.LED显示屏需提供：CCC认证。</t>
    </r>
  </si>
  <si>
    <t>景点说明牌</t>
  </si>
  <si>
    <t>滨水绿带、扬帆驿、花海、滨水阳台、主展馆岛、浙山浙水岛、韦公墩、张三令公岛、滨湖诗路带、三溪非遗街区</t>
  </si>
  <si>
    <t>空间说明牌</t>
  </si>
  <si>
    <t>地上/地下停车场入口处</t>
  </si>
  <si>
    <t>规格：L*W*H 500mm*680mm*2400mm</t>
  </si>
  <si>
    <t>1、顶部采用1.5 304#不锈钢锻造工艺，烤氟碳漆。
2、P字采用不锈钢镂空，内衬3mm乳白亚克力，内置户外防水LED灯，文字及箭头不锈钢镂空，内衬3mm乳白亚克力，内置内置户外防水LED灯，配200瓦LED电源
3、主体骨架采用40*40*2热镀锌管，8mm钢板底座与骨架连接。
4、基础分体预埋；混凝土尺寸:500*600*600深度*1个，基础与地坪距离50，高强地脚螺栓M10*长度500，采用Φ8@200螺纹钢制作地笼，混凝土：标号不低于C25基础混凝土砼浇筑等；包括施工范围内基层黄土回填，含基础开挖，渣土清运。</t>
  </si>
  <si>
    <t>主园路与游园支路交叉口、各重要节点</t>
  </si>
  <si>
    <t>规格：L*W*H 380mm*380mm*2186mm</t>
  </si>
  <si>
    <t>1、顶部采用1.5 304#不锈钢锻造工艺，烤氟碳漆。
2、中间文字部分不锈钢镂空，内衬3mm乳白亚克力，内置内置户外防水LED灯，配200瓦LED电源，上下暗藏LED灯条，LOGO户外油墨丝印
3、主体骨架采用40*40*2热镀锌管，8mm钢板底座与骨架连接。
4、基础分体预埋；混凝土尺寸:400*400*500深度*1个，基础与地坪距离50，高强地脚螺栓M10*长度500，采用Φ8@200螺纹钢制作地笼，混凝土：标号不低于C25基础混凝土砼浇筑等；包括施工范围内基层黄土回填，含基础开挖，渣土清运。</t>
  </si>
  <si>
    <t>2处候车廊内</t>
  </si>
  <si>
    <r>
      <rPr>
        <sz val="10.5"/>
        <rFont val="宋体"/>
        <charset val="134"/>
      </rPr>
      <t xml:space="preserve">1、主体材料采用1.5 304#不锈钢折弯焊接，烤氟碳漆，部分色彩分段烤漆，
2、顶部文字不锈钢激光镂空，内衬3mm黑白板，内置防水LED灯，配80瓦防水电源，
3、中间部分采用55寸LCD户外触摸屏，侧边配置散热孔及喇叭孔
4、主体骨架采用100*50*3热镀锌管，辅骨架30*30*1.5，10mm钢板底座与骨架连接。
5、基础分体预埋；混凝土尺寸:400*400*600深度*2个，基础与地坪距离50，高强地脚螺栓M10*长度500，采用Φ8@200螺纹钢制作地笼，混凝土：标号不低于C25基础混凝土砼浇筑等；包括施工范围内基层黄土回填，含基础开挖，渣土清运。              </t>
    </r>
    <r>
      <rPr>
        <b/>
        <sz val="10.5"/>
        <rFont val="宋体"/>
        <charset val="134"/>
      </rPr>
      <t>LCD屏参数如下</t>
    </r>
    <r>
      <rPr>
        <sz val="10.5"/>
        <rFont val="宋体"/>
        <charset val="134"/>
      </rPr>
      <t>：55英寸，显示区域1209.6*680.4mm；分辨率1920*1080；高亮 2000cd/m2；电容真 10 点防水触摸屏；防眩光 AR钢化玻璃，触摸表面透光率 95%以上；触摸分辨率32767*32767；防尘防水等级不小于IP55。</t>
    </r>
  </si>
  <si>
    <t>草坪区域、滨水区域</t>
  </si>
  <si>
    <t>1、主体材料采用1.5 304#不锈钢折弯焊接，烤氟碳漆，部分色彩分段烤漆，
2、中间文件及LOGO户外油墨丝印，辅助图形分段烤漆
3、主体骨架50*30*2热镀锌管，8mm钢板底座与骨架连接。
4、基础分体预埋；混凝土尺寸:400*400*600深度*2个，基础与地坪距离50，高强地脚螺栓M10*长度500，采用Φ8@200螺纹钢制作地笼，混凝土：标号不低于C25基础混凝土砼浇筑等；包括施工范围内基层黄土回填，含基础开挖，渣土清运。</t>
  </si>
  <si>
    <t>平台栏杆、滨水栏杆、桥栏杆、屋顶花园栏杆处</t>
  </si>
  <si>
    <t>1、主体材料3.0 304#不锈钢激光切割，折弯焊接，烤氟碳漆，文字图形腐蚀填色
2、现场核实与栏杆连接，需二次深化</t>
  </si>
  <si>
    <t>1、主体材料采用1.5 304#不锈钢折弯焊接，烤氟碳漆，图形及介绍部分UV
2、底部图形采用1.5 304#不锈钢镂空，内衬1.0 304#不锈钢，烤氟碳漆，LOGO户外油墨丝印
3、骨架采用30*30*1.5热镀锌管，8mm钢板底座与骨架连接。
4、直接预埋，混凝土：标号不低于C25基础混凝土砼浇筑等；包括施工范围内基层黄土回填，含基础开挖，渣土清运。</t>
  </si>
  <si>
    <t>悬挂式普通植物科普牌</t>
  </si>
  <si>
    <t>地插式普通植物科普牌</t>
  </si>
  <si>
    <t>北园1—城市家具篇</t>
  </si>
  <si>
    <t>1、主体材料采用1.5 304不锈钢折弯焊接，烤氟碳漆
2、坐凳面采用菠萝格木规格（1350*80*厚20）做防腐处理，弯弧处采用5mm 304不锈钢激光切割
3、主体骨架采用30*30*2热镀锌管焊接加固，底座配置5mm钢板
4、LOGO采用户外油墨丝印
5、安装采用化学锚栓</t>
  </si>
  <si>
    <t>1、主体材料采用1.2 304#不锈钢折弯焊接，部分圆弧采用不锈钢锻造工艺，烤氟碳漆，双色需分段烤漆
2、内桶采用1.0 201#不锈钢折弯焊接
3、图形及LOGO户外油墨丝印
4、安装采用化学锚栓固定</t>
  </si>
  <si>
    <t>主入口南、北机动车停车场出入口；东入口机动车停车场入口</t>
  </si>
  <si>
    <t>市集</t>
  </si>
  <si>
    <t>项</t>
  </si>
  <si>
    <t>花海园博市集摊位</t>
  </si>
  <si>
    <t>规格：L*W*H 2500mm*2000mm*2800mm</t>
  </si>
  <si>
    <t>1、框架40*40热镀锌方管，做防腐防锈处理，表面颜色高温木纹热转印处理；
2、篷布：防水材质奥斯布</t>
  </si>
  <si>
    <t>6处候车廊内（有充电设施）</t>
  </si>
  <si>
    <t>智能便民机</t>
  </si>
  <si>
    <t>1处西入口码头驿外廊下</t>
  </si>
  <si>
    <t>规格：L*W*H 2000mm*2700mm*800mm</t>
  </si>
  <si>
    <t>1、柜体：1.5mm304#不锈钢折弯焊接，表面高温木纹热转印处理
2、内置30*30*2.0热镀锌骨架；
3、配备贩卖机、微波炉、充电宝、储物伞具租借、急救箱等设备
4、贩卖机参数：机身采用加厚镀锌板制成，镀锌板的优点就是防腐蚀，不易变形，这款能放300瓶饮料的机器   尺寸：高1880*宽602*厚610mm
带制冷功能，网络模式:4G卡、网线、支付方式:扫码</t>
  </si>
  <si>
    <t xml:space="preserve">北园1—雕塑小品篇     </t>
  </si>
  <si>
    <t>诗画异形景墙发光字</t>
  </si>
  <si>
    <t>北1A区诗源寻踪节点</t>
  </si>
  <si>
    <t>规格：单字120mm*120mm*30mm*130个字</t>
  </si>
  <si>
    <t>1、立体发光字面1.0 304#不锈钢折弯焊接，烤氟碳漆
2、底板10mm乳白亚克力雕刻，内置防水LED灯（侧面发光），配400瓦LED电源
3、贴景墙安装</t>
  </si>
  <si>
    <t>主入口水景LOGO文字</t>
  </si>
  <si>
    <t>主入口</t>
  </si>
  <si>
    <t>规格
中文字高1500mm*侧厚220mm*15个字+2个括号</t>
  </si>
  <si>
    <t>1、中文字面采用1.5 304#不锈钢激光切割，侧面弯弧采用1.0 304#不锈钢成型，烤氟碳漆，表面采用5mm进口户外亚克力切割成型，内置户外防水LED灯，配400瓦防水电源
2、英文字面采用1.5 304#不锈钢激光切割，侧面弯弧采用1.0 304#不锈钢成型，烤氟碳漆，表面采用3mm进口户外亚克力切割成型，内置户外防水LED灯，配400瓦防水电源
3、字骨架采用25*25*2.0热镀锌管焊接，8mm钢板底座与骨架连接
4、直接预埋，混凝土：标号不低于C25基础混凝土砼浇筑等；包括施工范围内基层黄土回填，含基础开挖，渣土清运。</t>
  </si>
  <si>
    <t>三溪集市锈钢LOGO字</t>
  </si>
  <si>
    <t>三溪非遗街区</t>
  </si>
  <si>
    <t>规格：L*W*H 5000mm*300mm*1350mm</t>
  </si>
  <si>
    <t>1、5mm耐候钢板折弯焊接成型，
2、中文字钢板激光镂空，内置30*30*2.0热镀锌管骨架
3、安装方式需要景墙沟通协调</t>
  </si>
  <si>
    <t>四、北园2采购清单</t>
  </si>
  <si>
    <t>北园2—标识标牌篇</t>
  </si>
  <si>
    <t>东侧入口、园艺文化展示中心入口</t>
  </si>
  <si>
    <r>
      <rPr>
        <sz val="10.5"/>
        <rFont val="宋体"/>
        <charset val="134"/>
      </rPr>
      <t>1、顶部采用1.5 304#不锈钢锻造工艺，烤氟碳漆。
2、中间显示屏采用P2.5户外LED屏，LED屏尺寸2240*1120
3、右边不锈钢折弯焊接烤氟碳漆，文字内容丝印
4、主体骨架采用120*60*3热镀锌管，辅骨架40*40*2.0，10mm钢板底座与骨架连接。
5、基础分体预埋；混凝土尺寸:700*800*600深度*2个，基础与地坪距离100，高强地脚螺栓M12*长度600，采用Φ10@200螺纹钢制作地笼，混凝土：标号不低于C25基础混凝土砼浇筑等；包括施工范围内基层黄土回填，含基础开挖，渣土清运。
LED屏幕参数如下：
6.像素点间距：≤2.5mm，模组尺寸：320mm*160mm，像素密度：≥160000Dots/㎡，水平视角≥140°，垂直视角≥130°；
7.支持HDR、HDR10 optima和HLG，高对比度的逆光场景下，HDR高亮度动态范围兼顾高光和阴影细节，接近人眼所见；
8.色坐标偏差：U’：±0.015，V’±0.015；
9.谐波电流：符合GB 17625.1-2012中A类设备的限制要求；
10.漏光度：≤0.01cd/㎡；
11.延迟时间：≤1帧，降低视频源播放延迟效果；
12.热辐射测试：≤1J/cm²·min；
13</t>
    </r>
    <r>
      <rPr>
        <sz val="10.5"/>
        <color rgb="FFFF0000"/>
        <rFont val="宋体"/>
        <charset val="134"/>
      </rPr>
      <t>.温度变化试验：满足国家室外工业级要求；</t>
    </r>
    <r>
      <rPr>
        <sz val="10.5"/>
        <rFont val="宋体"/>
        <charset val="134"/>
      </rPr>
      <t xml:space="preserve">
14.屏幕温升：显示屏在点亮5分钟后的温度升幅≤5℃，点亮15分钟后的温度升幅＜10℃，点亮30分钟以上温度＜15℃，最大亮度白色连续工作2小时，表面温升＜18℃，符合GB 4943.1-2022要求；
15.防电击保护分类：依据GB 4943.1-2022标准，使用基本绝缘作为基本安全防护，同时使用保护连接和保护接地作为附加安全防护，达到防电击保护I类设备；
16.防雷：具有防雷功能，符合GB/T 17626.5-2019中防雷击4级要求；
17.</t>
    </r>
    <r>
      <rPr>
        <sz val="10.5"/>
        <color rgb="FFFF0000"/>
        <rFont val="宋体"/>
        <charset val="134"/>
      </rPr>
      <t>供应商在供货时需提供以上技术参数的检测报告，由权威检测机构出具首页带有“CNAS”和“CMA”标志的检测报告，检测报告复印件加盖LED显示屏生产企业公章。</t>
    </r>
    <r>
      <rPr>
        <sz val="10.5"/>
        <rFont val="宋体"/>
        <charset val="134"/>
      </rPr>
      <t xml:space="preserve">
18.为确保屏体显示效果，LED显示屏具备吸收静电功能。
19.LED显示屏需提供：CCC认证。</t>
    </r>
  </si>
  <si>
    <t>瓯越园、省城市展园西南侧、山居桃源西侧、大德禅寺北侧、海丝园东侧、国际展区、东南侧入口、园艺文化展示中心北侧</t>
  </si>
  <si>
    <r>
      <rPr>
        <sz val="10.5"/>
        <rFont val="宋体"/>
        <charset val="134"/>
      </rPr>
      <t>1、顶部采用1.5 304#不锈钢锻造工艺，烤氟碳漆。
2、中间显示屏采用P2.5户外LED屏，LED屏尺寸800*1280
3、侧面1.5 304#不锈钢激光镂空，内衬3mm乳白亚克力，内置户外防水LED灯，配400瓦LED电源
4、主体骨架采用100*50*3热镀锌管，辅骨架30*30*2.0，8mm钢板底座与骨架连接。
5、基础分体预埋；混凝土尺寸:1000*800*600深度*1个，基础与地坪距离50，高强地脚螺栓M12*长度500，采用Φ10@200螺纹钢制作地笼，混凝土：标号不低于C25基础混凝土砼浇筑等；包括施工范围内基层黄土回填，含基础开挖，渣土清运。
LED屏幕参数如下：
6.像素点间距：≤2.5mm，模组尺寸：320mm*160mm，像素密度：≥160000Dots/㎡，水平视角≥140°，垂直视角≥130°；
7.支持HDR、HDR10 optima和HLG，高对比度的逆光场景下，HDR高亮度动态范围兼顾高光和阴影细节，接近人眼所见；
8.色坐标偏差：U’：±0.015，V’±0.015；
9.谐波电流：符合GB 17625.1-2012中A类设备的限制要求；
10.漏光度：≤0.01cd/㎡；
11.延迟时间：≤1帧，降低视频源播放延迟效果；
12.热辐射测试：≤1J/cm²·min；
13.</t>
    </r>
    <r>
      <rPr>
        <sz val="10.5"/>
        <color rgb="FFFF0000"/>
        <rFont val="宋体"/>
        <charset val="134"/>
      </rPr>
      <t>温度变化试验：满足国家室外工业级要求；</t>
    </r>
    <r>
      <rPr>
        <sz val="10.5"/>
        <rFont val="宋体"/>
        <charset val="134"/>
      </rPr>
      <t xml:space="preserve">
14.屏幕温升：显示屏在点亮5分钟后的温度升幅≤5℃，点亮15分钟后的温度升幅＜10℃，点亮30分钟以上温度＜15℃，最大亮度白色连续工作2小时，表面温升＜18℃，符合GB 4943.1-2022要求；
15.防电击保护分类：依据GB 4943.1-2022标准，使用基本绝缘作为基本安全防护，同时使用保护连接和保护接地作为附加安全防护，达到防电击保护I类设备；
16.防雷：具有防雷功能，符合GB/T 17626.5-2019中防雷击4级要求；
17.</t>
    </r>
    <r>
      <rPr>
        <sz val="10.5"/>
        <color rgb="FFFF0000"/>
        <rFont val="宋体"/>
        <charset val="134"/>
      </rPr>
      <t>供应商在供货时需提供以上技术参数的检测报告，由权威检测机构出具首页带有“CNAS”和“CMA”标志的检测报告，检测报告复印件加盖LED显示屏生产企业公章。</t>
    </r>
    <r>
      <rPr>
        <sz val="10.5"/>
        <rFont val="宋体"/>
        <charset val="134"/>
      </rPr>
      <t xml:space="preserve">
18.为确保屏体显示效果，LED显示屏具备吸收静电功能。
19.LED显示屏需提供：CCC认证。</t>
    </r>
  </si>
  <si>
    <t>省城市展区、山海协作园、十字驿、郭公阁、东入口码头、东入口、海丝园、国际城市展区、东南侧入口、大美堂、山体景点、园艺文化展示中心等</t>
  </si>
  <si>
    <t>1、顶部采用1.5 304#不锈钢锻造工艺，烤氟碳漆。
2、P字采用不锈钢镂空，内衬3mm乳白亚克力，内置户外防水LED灯，文字及箭头不锈钢镂空，内衬亚克力，内置内置户外防水LED灯，配200瓦LED电源
3、主体骨架采用40*40*2热镀锌管，8mm钢板底座与骨架连接。
4、基础分体预埋；混凝土尺寸:500*600*600深度*1个，基础与地坪距离50，高强地脚螺栓M10*长度500，采用Φ8@200螺纹钢制作地笼，混凝土：标号不低于C25基础混凝土砼浇筑等；包括施工范围内基层黄土回填，含基础开挖，渣土清运。</t>
  </si>
  <si>
    <r>
      <rPr>
        <sz val="10.5"/>
        <rFont val="宋体"/>
        <charset val="134"/>
      </rPr>
      <t xml:space="preserve">1、主体材料采用1.5 304#不锈钢折弯焊接，烤氟碳漆，部分色彩分段烤漆，
2、顶部文字不锈钢激光镂空，内衬3mm黑白板，内置防水LED灯，配80瓦防水电源，
3、中间部分采用55寸LCD户外触摸屏，侧边配置散热孔及喇叭孔
4、主体骨架采用100*50*3热镀锌管，辅骨架30*30*1.5，10mm钢板底座与骨架连接。
5、基础分体预埋；混凝土尺寸:400*400*600深度*2个，基础与地坪距离50，高强地脚螺栓M10*长度500，采用Φ8@200螺纹钢制作地笼，混凝土：标号不低于C25基础混凝土砼浇筑等；包括施工范围内基层黄土回填，含基础开挖，渣土清运。              
</t>
    </r>
    <r>
      <rPr>
        <b/>
        <sz val="10.5"/>
        <rFont val="宋体"/>
        <charset val="134"/>
      </rPr>
      <t>LCD屏参数如下：</t>
    </r>
    <r>
      <rPr>
        <sz val="10.5"/>
        <rFont val="宋体"/>
        <charset val="134"/>
      </rPr>
      <t>55英寸，显示区域1209.6*680.4mm；分辨率1920*1080；高亮 2000cd/m2；电容真 10 点防水触摸屏；防眩光 AR钢化玻璃，触摸表面透光率 95%以上；触摸分辨率32767*32767；防尘防水等级不小于IP55。</t>
    </r>
  </si>
  <si>
    <t>平台栏杆、滨水栏杆、屋顶花园栏杆处</t>
  </si>
  <si>
    <t>1、主体材料采用1.5 304#不锈钢折弯焊接，烤氟碳漆，图形及介绍部分UV
2、底部图形采用1.5 304#不锈钢镂空，内衬1.0不锈钢，烤氟碳漆，LOGO丝印
3、骨架采用30*30*1.5热镀锌管，8mm钢板底座与骨架连接。
4、基础分体预埋；混凝土尺寸:400*400*500深度*2个，基础与地坪距离50，高强地脚螺栓M8*长度500，采用Φ8@200螺纹钢制作地笼，混凝土：标号不低于C25基础混凝土砼浇筑等；包括施工范围内基层黄土回填，含基础开挖，渣土清运。</t>
  </si>
  <si>
    <t>1、主体材料采用1.5 304#不锈钢折弯焊接，烤氟碳漆，图形及介绍部分UV
2、底部图形采用1.5 304#不锈钢镂空，内衬1.0不锈钢，烤氟碳漆，LOGO丝印
3、骨架采用30*30*1.5热镀锌管，8mm钢板底座与骨架连接。
4、直接预埋，混凝土：标号不低于C25基础混凝土砼浇筑等；包括施工范围内基层黄土回填，含基础开挖，渣土清运。</t>
  </si>
  <si>
    <t>北园2—城市家具篇</t>
  </si>
  <si>
    <t>1、主体材料1.2 304#食品级不锈钢焊接，锻造工艺，局部烤氟碳漆
2、设备配置：进水接头：4分，挂柱直径132X370X40，龙头数量:2 个喷水龙头，工作环境:5-45℃，用电：220V，出水温度:常温，出水量：30L/H，水质净化系统:RO200+3.2G 压力桶，适用水压：0.1-0.4(MPa)
3、安装方式：地面固定，立式安装</t>
  </si>
  <si>
    <t>12处候车廊内（有充电设施），2处公厕门口（无充电设施）3处东区服务驿门口（6m长座，无充电设施）</t>
  </si>
  <si>
    <t>规格：L*W*H 6000mm*450mm*450mm</t>
  </si>
  <si>
    <t>1处东入口码头驿廊下、1处东区服务驿廊下</t>
  </si>
  <si>
    <t>1、柜体：1.5mm304#不锈钢折弯焊接，表面高温木纹热转印处理
2、内置30*30*2.0热镀锌骨架；
3、配备贩卖机、微波炉、充电宝、储物伞具租借、急救箱等设备
4、贩卖机参数：机身采用加厚镀锌板制成，镀锌板的优点就是防腐蚀，不易变形，
这款能放300瓶饮料的机器   尺寸：高1880*宽602*厚610mm
带制冷功能，网络模式:4G卡、网线、支付方式:扫码</t>
  </si>
  <si>
    <t>北园2—雕塑小品篇</t>
  </si>
  <si>
    <t>更新后规格</t>
  </si>
  <si>
    <t>颜色</t>
  </si>
  <si>
    <t>山北杜鹃园入口logo</t>
  </si>
  <si>
    <t>D区仙门山北登山入口</t>
  </si>
  <si>
    <t>规格：L*H
5600mm*850mm</t>
  </si>
  <si>
    <t>1、5mm耐候钢板折弯焊接成型，
2、中文字钢板激光镂空，杜鹃花图形钢板激光镂空，内置30*30*2.0热镀锌管骨架
3、安装方式需要景墙沟通协调</t>
  </si>
  <si>
    <t>老虎山入口logo</t>
  </si>
  <si>
    <t>规格：L*H
4400mm*850mm</t>
  </si>
  <si>
    <t>山南杜鹃园入口logo（新建森林防火通道5）</t>
  </si>
  <si>
    <t>F区仙门山南登山入口</t>
  </si>
  <si>
    <t>规格：L*W*H
2950mm*400mm*600mm</t>
  </si>
  <si>
    <t>1、5mm耐候钢板折弯焊接成型，
2、中文字钢板激光镂空，杜鹃花图形钢板激光镂空，内置30*30*2.0热镀锌管骨架
3、安装背面3mm钢板支架，直接挂在景墙上</t>
  </si>
  <si>
    <t>滑行互动坐凳与滑轨</t>
  </si>
  <si>
    <t>G区园艺文化中心入口广场</t>
  </si>
  <si>
    <t>规格：滑轨长度约20米，坐凳高度0.45米，坐凳宽度1.04米</t>
  </si>
  <si>
    <t>1、坐凳面18厚1860X100高耐竹木
2、3厚60X60方钢龙骨架，侧边穿孔铝板包边
3、轮轴，侧边8mm钢板收边
4、滑轨通道
5、地面基层</t>
  </si>
  <si>
    <t>备注：图纸如与清单中的描述不一致时，以清单为准，具体技术参数要求以清单为准。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</si>
</sst>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1">
    <font>
      <sz val="11"/>
      <color theme="1"/>
      <name val="宋体"/>
      <charset val="134"/>
      <scheme val="minor"/>
    </font>
    <font>
      <b/>
      <sz val="10"/>
      <color theme="1"/>
      <name val="微软雅黑"/>
      <charset val="134"/>
    </font>
    <font>
      <sz val="10"/>
      <color theme="1"/>
      <name val="微软雅黑"/>
      <charset val="134"/>
    </font>
    <font>
      <sz val="11"/>
      <color theme="1"/>
      <name val="微软雅黑"/>
      <charset val="134"/>
    </font>
    <font>
      <b/>
      <sz val="9"/>
      <color theme="1"/>
      <name val="微软雅黑"/>
      <charset val="134"/>
    </font>
    <font>
      <sz val="9"/>
      <color theme="1"/>
      <name val="微软雅黑"/>
      <charset val="134"/>
    </font>
    <font>
      <sz val="9"/>
      <color rgb="FF00B0F0"/>
      <name val="微软雅黑"/>
      <charset val="134"/>
    </font>
    <font>
      <b/>
      <sz val="11"/>
      <color theme="1"/>
      <name val="微软雅黑"/>
      <charset val="134"/>
    </font>
    <font>
      <b/>
      <sz val="11"/>
      <name val="宋体"/>
      <charset val="134"/>
    </font>
    <font>
      <b/>
      <sz val="10"/>
      <name val="宋体"/>
      <charset val="134"/>
    </font>
    <font>
      <b/>
      <sz val="9"/>
      <name val="宋体"/>
      <charset val="134"/>
    </font>
    <font>
      <sz val="9"/>
      <name val="宋体"/>
      <charset val="134"/>
    </font>
    <font>
      <sz val="10"/>
      <name val="宋体"/>
      <charset val="134"/>
    </font>
    <font>
      <sz val="10.5"/>
      <name val="宋体"/>
      <charset val="134"/>
    </font>
    <font>
      <sz val="10.5"/>
      <color rgb="FFFF0000"/>
      <name val="宋体"/>
      <charset val="134"/>
    </font>
    <font>
      <b/>
      <sz val="12"/>
      <color rgb="FFFF0000"/>
      <name val="微软雅黑"/>
      <charset val="134"/>
    </font>
    <font>
      <b/>
      <sz val="10.5"/>
      <color rgb="FFFF0000"/>
      <name val="宋体"/>
      <charset val="134"/>
    </font>
    <font>
      <b/>
      <sz val="10.5"/>
      <name val="宋体"/>
      <charset val="134"/>
    </font>
    <font>
      <sz val="10.5"/>
      <color rgb="FF000000"/>
      <name val="微软雅黑"/>
      <charset val="134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rgb="FFFF0000"/>
      <name val="宋体"/>
      <charset val="134"/>
    </font>
    <font>
      <sz val="10"/>
      <name val="Calibri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9" applyNumberFormat="0" applyFill="0" applyAlignment="0" applyProtection="0">
      <alignment vertical="center"/>
    </xf>
    <xf numFmtId="0" fontId="26" fillId="0" borderId="9" applyNumberFormat="0" applyFill="0" applyAlignment="0" applyProtection="0">
      <alignment vertical="center"/>
    </xf>
    <xf numFmtId="0" fontId="27" fillId="0" borderId="10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3" borderId="11" applyNumberFormat="0" applyAlignment="0" applyProtection="0">
      <alignment vertical="center"/>
    </xf>
    <xf numFmtId="0" fontId="29" fillId="4" borderId="12" applyNumberFormat="0" applyAlignment="0" applyProtection="0">
      <alignment vertical="center"/>
    </xf>
    <xf numFmtId="0" fontId="30" fillId="4" borderId="11" applyNumberFormat="0" applyAlignment="0" applyProtection="0">
      <alignment vertical="center"/>
    </xf>
    <xf numFmtId="0" fontId="31" fillId="5" borderId="13" applyNumberFormat="0" applyAlignment="0" applyProtection="0">
      <alignment vertical="center"/>
    </xf>
    <xf numFmtId="0" fontId="32" fillId="0" borderId="14" applyNumberFormat="0" applyFill="0" applyAlignment="0" applyProtection="0">
      <alignment vertical="center"/>
    </xf>
    <xf numFmtId="0" fontId="33" fillId="0" borderId="15" applyNumberFormat="0" applyFill="0" applyAlignment="0" applyProtection="0">
      <alignment vertical="center"/>
    </xf>
    <xf numFmtId="0" fontId="34" fillId="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8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8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8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</cellStyleXfs>
  <cellXfs count="57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2" fillId="0" borderId="0" xfId="0" applyFont="1" applyAlignment="1">
      <alignment vertical="center" wrapText="1"/>
    </xf>
    <xf numFmtId="0" fontId="3" fillId="0" borderId="0" xfId="0" applyFont="1" applyAlignment="1">
      <alignment vertical="center" wrapText="1"/>
    </xf>
    <xf numFmtId="0" fontId="4" fillId="0" borderId="0" xfId="0" applyFont="1" applyAlignment="1">
      <alignment vertical="center" wrapText="1"/>
    </xf>
    <xf numFmtId="0" fontId="5" fillId="0" borderId="0" xfId="0" applyFont="1" applyAlignment="1">
      <alignment vertical="center" wrapText="1"/>
    </xf>
    <xf numFmtId="0" fontId="6" fillId="0" borderId="0" xfId="0" applyFont="1" applyAlignment="1">
      <alignment vertical="center" wrapText="1"/>
    </xf>
    <xf numFmtId="0" fontId="7" fillId="0" borderId="0" xfId="0" applyFont="1" applyAlignment="1">
      <alignment vertical="center" wrapText="1"/>
    </xf>
    <xf numFmtId="0" fontId="5" fillId="0" borderId="0" xfId="0" applyFont="1" applyAlignment="1">
      <alignment horizontal="left" vertical="center" wrapText="1"/>
    </xf>
    <xf numFmtId="0" fontId="8" fillId="0" borderId="0" xfId="0" applyFont="1" applyFill="1" applyAlignment="1">
      <alignment horizontal="center" vertical="center" wrapText="1"/>
    </xf>
    <xf numFmtId="0" fontId="8" fillId="0" borderId="0" xfId="0" applyFont="1" applyFill="1" applyAlignment="1">
      <alignment horizontal="left" vertical="center" wrapText="1"/>
    </xf>
    <xf numFmtId="0" fontId="9" fillId="0" borderId="0" xfId="0" applyFont="1" applyFill="1" applyAlignment="1">
      <alignment horizontal="center" vertical="center" wrapText="1"/>
    </xf>
    <xf numFmtId="0" fontId="9" fillId="0" borderId="0" xfId="0" applyFont="1" applyFill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top" wrapText="1"/>
    </xf>
    <xf numFmtId="0" fontId="13" fillId="0" borderId="1" xfId="0" applyFont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1" fillId="0" borderId="3" xfId="0" applyFont="1" applyFill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13" fillId="0" borderId="2" xfId="0" applyFont="1" applyFill="1" applyBorder="1" applyAlignment="1">
      <alignment horizontal="center" vertical="center" wrapText="1"/>
    </xf>
    <xf numFmtId="0" fontId="13" fillId="0" borderId="3" xfId="0" applyFont="1" applyFill="1" applyBorder="1" applyAlignment="1">
      <alignment horizontal="center" vertical="center" wrapText="1"/>
    </xf>
    <xf numFmtId="0" fontId="13" fillId="0" borderId="2" xfId="0" applyFont="1" applyFill="1" applyBorder="1" applyAlignment="1">
      <alignment horizontal="left" vertical="center" wrapText="1"/>
    </xf>
    <xf numFmtId="0" fontId="13" fillId="0" borderId="4" xfId="0" applyFont="1" applyFill="1" applyBorder="1" applyAlignment="1">
      <alignment horizontal="center" vertical="center" wrapText="1"/>
    </xf>
    <xf numFmtId="0" fontId="13" fillId="0" borderId="4" xfId="0" applyFont="1" applyFill="1" applyBorder="1" applyAlignment="1">
      <alignment horizontal="left" vertical="center" wrapText="1"/>
    </xf>
    <xf numFmtId="0" fontId="13" fillId="0" borderId="3" xfId="0" applyFont="1" applyFill="1" applyBorder="1" applyAlignment="1">
      <alignment horizontal="left" vertical="center" wrapText="1"/>
    </xf>
    <xf numFmtId="0" fontId="13" fillId="0" borderId="2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3" fillId="0" borderId="3" xfId="0" applyFont="1" applyBorder="1" applyAlignment="1">
      <alignment horizontal="center" vertical="center" wrapText="1"/>
    </xf>
    <xf numFmtId="0" fontId="15" fillId="0" borderId="0" xfId="0" applyFont="1" applyAlignment="1">
      <alignment vertical="center" wrapText="1"/>
    </xf>
    <xf numFmtId="0" fontId="16" fillId="0" borderId="0" xfId="0" applyFont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justify" vertical="center" wrapText="1"/>
    </xf>
    <xf numFmtId="0" fontId="13" fillId="0" borderId="1" xfId="0" applyFont="1" applyFill="1" applyBorder="1" applyAlignment="1">
      <alignment horizontal="left" vertical="top" wrapText="1"/>
    </xf>
    <xf numFmtId="0" fontId="8" fillId="0" borderId="5" xfId="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center" vertical="center" wrapText="1"/>
    </xf>
    <xf numFmtId="0" fontId="18" fillId="0" borderId="2" xfId="0" applyFont="1" applyFill="1" applyBorder="1" applyAlignment="1">
      <alignment horizontal="center" vertical="center" wrapText="1"/>
    </xf>
    <xf numFmtId="0" fontId="18" fillId="0" borderId="2" xfId="0" applyFont="1" applyBorder="1" applyAlignment="1">
      <alignment horizontal="center" vertical="center" wrapText="1"/>
    </xf>
    <xf numFmtId="0" fontId="18" fillId="0" borderId="3" xfId="0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left" vertical="top" wrapText="1"/>
    </xf>
    <xf numFmtId="0" fontId="14" fillId="0" borderId="2" xfId="0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19" fillId="0" borderId="0" xfId="0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C50BB6"/>
      <color rgb="0033E3E1"/>
      <color rgb="009E2EA2"/>
      <color rgb="00EB60F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32.png"/><Relationship Id="rId8" Type="http://schemas.openxmlformats.org/officeDocument/2006/relationships/image" Target="media/image31.png"/><Relationship Id="rId7" Type="http://schemas.openxmlformats.org/officeDocument/2006/relationships/image" Target="media/image30.png"/><Relationship Id="rId64" Type="http://schemas.openxmlformats.org/officeDocument/2006/relationships/image" Target="media/image86.png"/><Relationship Id="rId63" Type="http://schemas.openxmlformats.org/officeDocument/2006/relationships/image" Target="media/image85.png"/><Relationship Id="rId62" Type="http://schemas.openxmlformats.org/officeDocument/2006/relationships/image" Target="media/image84.png"/><Relationship Id="rId61" Type="http://schemas.openxmlformats.org/officeDocument/2006/relationships/image" Target="media/image83.jpeg"/><Relationship Id="rId60" Type="http://schemas.openxmlformats.org/officeDocument/2006/relationships/image" Target="media/image19.jpeg"/><Relationship Id="rId6" Type="http://schemas.openxmlformats.org/officeDocument/2006/relationships/image" Target="media/image29.png"/><Relationship Id="rId59" Type="http://schemas.openxmlformats.org/officeDocument/2006/relationships/image" Target="media/image82.png"/><Relationship Id="rId58" Type="http://schemas.openxmlformats.org/officeDocument/2006/relationships/image" Target="media/image81.png"/><Relationship Id="rId57" Type="http://schemas.openxmlformats.org/officeDocument/2006/relationships/image" Target="media/image80.png"/><Relationship Id="rId56" Type="http://schemas.openxmlformats.org/officeDocument/2006/relationships/image" Target="media/image79.png"/><Relationship Id="rId55" Type="http://schemas.openxmlformats.org/officeDocument/2006/relationships/image" Target="media/image78.png"/><Relationship Id="rId54" Type="http://schemas.openxmlformats.org/officeDocument/2006/relationships/image" Target="media/image77.png"/><Relationship Id="rId53" Type="http://schemas.openxmlformats.org/officeDocument/2006/relationships/image" Target="media/image76.png"/><Relationship Id="rId52" Type="http://schemas.openxmlformats.org/officeDocument/2006/relationships/image" Target="media/image75.png"/><Relationship Id="rId51" Type="http://schemas.openxmlformats.org/officeDocument/2006/relationships/image" Target="media/image74.png"/><Relationship Id="rId50" Type="http://schemas.openxmlformats.org/officeDocument/2006/relationships/image" Target="media/image73.png"/><Relationship Id="rId5" Type="http://schemas.openxmlformats.org/officeDocument/2006/relationships/image" Target="NULL" TargetMode="External"/><Relationship Id="rId49" Type="http://schemas.openxmlformats.org/officeDocument/2006/relationships/image" Target="media/image72.png"/><Relationship Id="rId48" Type="http://schemas.openxmlformats.org/officeDocument/2006/relationships/image" Target="media/image71.png"/><Relationship Id="rId47" Type="http://schemas.openxmlformats.org/officeDocument/2006/relationships/image" Target="media/image70.png"/><Relationship Id="rId46" Type="http://schemas.openxmlformats.org/officeDocument/2006/relationships/image" Target="media/image69.png"/><Relationship Id="rId45" Type="http://schemas.openxmlformats.org/officeDocument/2006/relationships/image" Target="media/image68.png"/><Relationship Id="rId44" Type="http://schemas.openxmlformats.org/officeDocument/2006/relationships/image" Target="media/image67.png"/><Relationship Id="rId43" Type="http://schemas.openxmlformats.org/officeDocument/2006/relationships/image" Target="media/image66.png"/><Relationship Id="rId42" Type="http://schemas.openxmlformats.org/officeDocument/2006/relationships/image" Target="media/image65.png"/><Relationship Id="rId41" Type="http://schemas.openxmlformats.org/officeDocument/2006/relationships/image" Target="media/image64.png"/><Relationship Id="rId40" Type="http://schemas.openxmlformats.org/officeDocument/2006/relationships/image" Target="media/image63.png"/><Relationship Id="rId4" Type="http://schemas.openxmlformats.org/officeDocument/2006/relationships/image" Target="media/image28.jpeg"/><Relationship Id="rId39" Type="http://schemas.openxmlformats.org/officeDocument/2006/relationships/image" Target="media/image62.png"/><Relationship Id="rId38" Type="http://schemas.openxmlformats.org/officeDocument/2006/relationships/image" Target="media/image61.png"/><Relationship Id="rId37" Type="http://schemas.openxmlformats.org/officeDocument/2006/relationships/image" Target="media/image60.png"/><Relationship Id="rId36" Type="http://schemas.openxmlformats.org/officeDocument/2006/relationships/image" Target="media/image59.png"/><Relationship Id="rId35" Type="http://schemas.openxmlformats.org/officeDocument/2006/relationships/image" Target="media/image58.jpeg"/><Relationship Id="rId34" Type="http://schemas.openxmlformats.org/officeDocument/2006/relationships/image" Target="media/image57.jpeg"/><Relationship Id="rId33" Type="http://schemas.openxmlformats.org/officeDocument/2006/relationships/image" Target="media/image56.png"/><Relationship Id="rId32" Type="http://schemas.openxmlformats.org/officeDocument/2006/relationships/image" Target="media/image55.png"/><Relationship Id="rId31" Type="http://schemas.openxmlformats.org/officeDocument/2006/relationships/image" Target="media/image54.png"/><Relationship Id="rId30" Type="http://schemas.openxmlformats.org/officeDocument/2006/relationships/image" Target="media/image53.png"/><Relationship Id="rId3" Type="http://schemas.openxmlformats.org/officeDocument/2006/relationships/image" Target="media/image27.png"/><Relationship Id="rId29" Type="http://schemas.openxmlformats.org/officeDocument/2006/relationships/image" Target="media/image52.png"/><Relationship Id="rId28" Type="http://schemas.openxmlformats.org/officeDocument/2006/relationships/image" Target="media/image51.png"/><Relationship Id="rId27" Type="http://schemas.openxmlformats.org/officeDocument/2006/relationships/image" Target="media/image50.png"/><Relationship Id="rId26" Type="http://schemas.openxmlformats.org/officeDocument/2006/relationships/image" Target="media/image49.png"/><Relationship Id="rId25" Type="http://schemas.openxmlformats.org/officeDocument/2006/relationships/image" Target="media/image48.png"/><Relationship Id="rId24" Type="http://schemas.openxmlformats.org/officeDocument/2006/relationships/image" Target="media/image47.png"/><Relationship Id="rId23" Type="http://schemas.openxmlformats.org/officeDocument/2006/relationships/image" Target="media/image46.png"/><Relationship Id="rId22" Type="http://schemas.openxmlformats.org/officeDocument/2006/relationships/image" Target="media/image45.png"/><Relationship Id="rId21" Type="http://schemas.openxmlformats.org/officeDocument/2006/relationships/image" Target="media/image44.png"/><Relationship Id="rId20" Type="http://schemas.openxmlformats.org/officeDocument/2006/relationships/image" Target="media/image43.png"/><Relationship Id="rId2" Type="http://schemas.openxmlformats.org/officeDocument/2006/relationships/image" Target="media/image26.png"/><Relationship Id="rId19" Type="http://schemas.openxmlformats.org/officeDocument/2006/relationships/image" Target="media/image42.png"/><Relationship Id="rId18" Type="http://schemas.openxmlformats.org/officeDocument/2006/relationships/image" Target="media/image41.png"/><Relationship Id="rId17" Type="http://schemas.openxmlformats.org/officeDocument/2006/relationships/image" Target="media/image40.png"/><Relationship Id="rId16" Type="http://schemas.openxmlformats.org/officeDocument/2006/relationships/image" Target="media/image39.png"/><Relationship Id="rId15" Type="http://schemas.openxmlformats.org/officeDocument/2006/relationships/image" Target="media/image38.png"/><Relationship Id="rId14" Type="http://schemas.openxmlformats.org/officeDocument/2006/relationships/image" Target="media/image37.png"/><Relationship Id="rId13" Type="http://schemas.openxmlformats.org/officeDocument/2006/relationships/image" Target="media/image36.png"/><Relationship Id="rId12" Type="http://schemas.openxmlformats.org/officeDocument/2006/relationships/image" Target="media/image35.png"/><Relationship Id="rId11" Type="http://schemas.openxmlformats.org/officeDocument/2006/relationships/image" Target="media/image34.png"/><Relationship Id="rId10" Type="http://schemas.openxmlformats.org/officeDocument/2006/relationships/image" Target="media/image33.png"/><Relationship Id="rId1" Type="http://schemas.openxmlformats.org/officeDocument/2006/relationships/image" Target="media/image25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jpeg"/><Relationship Id="rId6" Type="http://schemas.openxmlformats.org/officeDocument/2006/relationships/image" Target="../media/image5.jpeg"/><Relationship Id="rId5" Type="http://schemas.openxmlformats.org/officeDocument/2006/relationships/image" Target="../media/image4.jpeg"/><Relationship Id="rId4" Type="http://schemas.openxmlformats.org/officeDocument/2006/relationships/image" Target="../media/image3.jpeg"/><Relationship Id="rId3" Type="http://schemas.openxmlformats.org/officeDocument/2006/relationships/image" Target="../media/image2.jpe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png"/><Relationship Id="rId20" Type="http://schemas.openxmlformats.org/officeDocument/2006/relationships/image" Target="../media/image19.jpeg"/><Relationship Id="rId2" Type="http://schemas.openxmlformats.org/officeDocument/2006/relationships/image" Target="NULL" TargetMode="External"/><Relationship Id="rId19" Type="http://schemas.openxmlformats.org/officeDocument/2006/relationships/image" Target="../media/image18.jpeg"/><Relationship Id="rId18" Type="http://schemas.openxmlformats.org/officeDocument/2006/relationships/image" Target="../media/image17.jpeg"/><Relationship Id="rId17" Type="http://schemas.openxmlformats.org/officeDocument/2006/relationships/image" Target="../media/image16.jpe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82550</xdr:colOff>
      <xdr:row>10</xdr:row>
      <xdr:rowOff>95250</xdr:rowOff>
    </xdr:from>
    <xdr:to>
      <xdr:col>1</xdr:col>
      <xdr:colOff>1139190</xdr:colOff>
      <xdr:row>10</xdr:row>
      <xdr:rowOff>943610</xdr:rowOff>
    </xdr:to>
    <xdr:pic>
      <xdr:nvPicPr>
        <xdr:cNvPr id="9" name="图片 8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568325" y="13563600"/>
          <a:ext cx="1056640" cy="848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74</xdr:row>
      <xdr:rowOff>146050</xdr:rowOff>
    </xdr:from>
    <xdr:to>
      <xdr:col>1</xdr:col>
      <xdr:colOff>679450</xdr:colOff>
      <xdr:row>74</xdr:row>
      <xdr:rowOff>717550</xdr:rowOff>
    </xdr:to>
    <xdr:pic>
      <xdr:nvPicPr>
        <xdr:cNvPr id="70" name="图片 69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533400" y="89401650"/>
          <a:ext cx="63182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715645</xdr:colOff>
      <xdr:row>74</xdr:row>
      <xdr:rowOff>163830</xdr:rowOff>
    </xdr:from>
    <xdr:to>
      <xdr:col>1</xdr:col>
      <xdr:colOff>1226185</xdr:colOff>
      <xdr:row>74</xdr:row>
      <xdr:rowOff>659130</xdr:rowOff>
    </xdr:to>
    <xdr:pic>
      <xdr:nvPicPr>
        <xdr:cNvPr id="71" name="图片 70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1201420" y="89419430"/>
          <a:ext cx="51054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219075</xdr:colOff>
      <xdr:row>74</xdr:row>
      <xdr:rowOff>708025</xdr:rowOff>
    </xdr:from>
    <xdr:to>
      <xdr:col>1</xdr:col>
      <xdr:colOff>972185</xdr:colOff>
      <xdr:row>74</xdr:row>
      <xdr:rowOff>1355725</xdr:rowOff>
    </xdr:to>
    <xdr:pic>
      <xdr:nvPicPr>
        <xdr:cNvPr id="72" name="图片 71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704850" y="89963625"/>
          <a:ext cx="75311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272415</xdr:colOff>
      <xdr:row>75</xdr:row>
      <xdr:rowOff>107315</xdr:rowOff>
    </xdr:from>
    <xdr:to>
      <xdr:col>1</xdr:col>
      <xdr:colOff>938530</xdr:colOff>
      <xdr:row>75</xdr:row>
      <xdr:rowOff>1310005</xdr:rowOff>
    </xdr:to>
    <xdr:grpSp>
      <xdr:nvGrpSpPr>
        <xdr:cNvPr id="12" name="组合 11"/>
        <xdr:cNvGrpSpPr/>
      </xdr:nvGrpSpPr>
      <xdr:grpSpPr>
        <a:xfrm>
          <a:off x="758190" y="90799285"/>
          <a:ext cx="666115" cy="1202690"/>
          <a:chOff x="1219" y="139383"/>
          <a:chExt cx="1284" cy="2730"/>
        </a:xfrm>
      </xdr:grpSpPr>
      <xdr:pic>
        <xdr:nvPicPr>
          <xdr:cNvPr id="73" name="图片 72"/>
          <xdr:cNvPicPr>
            <a:picLocks noChangeAspect="1"/>
          </xdr:cNvPicPr>
        </xdr:nvPicPr>
        <xdr:blipFill>
          <a:blip r:embed="rId6" r:link="rId2"/>
          <a:stretch>
            <a:fillRect/>
          </a:stretch>
        </xdr:blipFill>
        <xdr:spPr>
          <a:xfrm>
            <a:off x="1221" y="140343"/>
            <a:ext cx="1050" cy="177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4" name="图片 73"/>
          <xdr:cNvPicPr>
            <a:picLocks noChangeAspect="1"/>
          </xdr:cNvPicPr>
        </xdr:nvPicPr>
        <xdr:blipFill>
          <a:blip r:embed="rId7" r:link="rId2"/>
          <a:stretch>
            <a:fillRect/>
          </a:stretch>
        </xdr:blipFill>
        <xdr:spPr>
          <a:xfrm>
            <a:off x="1219" y="139383"/>
            <a:ext cx="1284" cy="94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1</xdr:col>
      <xdr:colOff>48895</xdr:colOff>
      <xdr:row>36</xdr:row>
      <xdr:rowOff>861695</xdr:rowOff>
    </xdr:from>
    <xdr:to>
      <xdr:col>1</xdr:col>
      <xdr:colOff>1314450</xdr:colOff>
      <xdr:row>37</xdr:row>
      <xdr:rowOff>337819</xdr:rowOff>
    </xdr:to>
    <xdr:pic>
      <xdr:nvPicPr>
        <xdr:cNvPr id="18" name="ID_D16CE229B7AB46CDAEE1062688D24D9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4670" y="46547405"/>
          <a:ext cx="1265555" cy="77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143510</xdr:colOff>
      <xdr:row>38</xdr:row>
      <xdr:rowOff>83820</xdr:rowOff>
    </xdr:from>
    <xdr:to>
      <xdr:col>1</xdr:col>
      <xdr:colOff>1213485</xdr:colOff>
      <xdr:row>38</xdr:row>
      <xdr:rowOff>1893570</xdr:rowOff>
    </xdr:to>
    <xdr:grpSp>
      <xdr:nvGrpSpPr>
        <xdr:cNvPr id="8" name="组合 7"/>
        <xdr:cNvGrpSpPr/>
      </xdr:nvGrpSpPr>
      <xdr:grpSpPr>
        <a:xfrm>
          <a:off x="629285" y="48360330"/>
          <a:ext cx="1069975" cy="1809750"/>
          <a:chOff x="945" y="66612"/>
          <a:chExt cx="1627" cy="2752"/>
        </a:xfrm>
      </xdr:grpSpPr>
      <xdr:pic>
        <xdr:nvPicPr>
          <xdr:cNvPr id="25" name="ID_E1877C8727E14EC3BA242C71FE2103D1"/>
          <xdr:cNvPicPr>
            <a:picLocks noChangeAspect="1"/>
          </xdr:cNvPicPr>
        </xdr:nvPicPr>
        <xdr:blipFill>
          <a:blip r:embed="rId9"/>
          <a:stretch>
            <a:fillRect/>
          </a:stretch>
        </xdr:blipFill>
        <xdr:spPr>
          <a:xfrm>
            <a:off x="958" y="66612"/>
            <a:ext cx="1614" cy="1115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6" name="ID_8DE7317F44084D6C9FFF63778B3BF928"/>
          <xdr:cNvPicPr>
            <a:picLocks noChangeAspect="1"/>
          </xdr:cNvPicPr>
        </xdr:nvPicPr>
        <xdr:blipFill>
          <a:blip r:embed="rId10"/>
          <a:stretch>
            <a:fillRect/>
          </a:stretch>
        </xdr:blipFill>
        <xdr:spPr>
          <a:xfrm>
            <a:off x="945" y="67745"/>
            <a:ext cx="1616" cy="96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7" name="ID_20040A7E64B3413DBBEEA126DFB35498"/>
          <xdr:cNvPicPr>
            <a:picLocks noChangeAspect="1"/>
          </xdr:cNvPicPr>
        </xdr:nvPicPr>
        <xdr:blipFill>
          <a:blip r:embed="rId11"/>
          <a:stretch>
            <a:fillRect/>
          </a:stretch>
        </xdr:blipFill>
        <xdr:spPr>
          <a:xfrm>
            <a:off x="950" y="68750"/>
            <a:ext cx="1616" cy="61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1</xdr:col>
      <xdr:colOff>69850</xdr:colOff>
      <xdr:row>40</xdr:row>
      <xdr:rowOff>532765</xdr:rowOff>
    </xdr:from>
    <xdr:to>
      <xdr:col>2</xdr:col>
      <xdr:colOff>0</xdr:colOff>
      <xdr:row>42</xdr:row>
      <xdr:rowOff>163830</xdr:rowOff>
    </xdr:to>
    <xdr:pic>
      <xdr:nvPicPr>
        <xdr:cNvPr id="28" name="ID_A977B626566A44F4A2ADC382DD248E2D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55625" y="51857910"/>
          <a:ext cx="1444625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58420</xdr:colOff>
      <xdr:row>43</xdr:row>
      <xdr:rowOff>158115</xdr:rowOff>
    </xdr:from>
    <xdr:to>
      <xdr:col>1</xdr:col>
      <xdr:colOff>1334770</xdr:colOff>
      <xdr:row>43</xdr:row>
      <xdr:rowOff>869950</xdr:rowOff>
    </xdr:to>
    <xdr:pic>
      <xdr:nvPicPr>
        <xdr:cNvPr id="30" name="ID_A31805FE1162421EBC119373660AFE7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4195" y="53119655"/>
          <a:ext cx="1276350" cy="71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131445</xdr:colOff>
      <xdr:row>54</xdr:row>
      <xdr:rowOff>78740</xdr:rowOff>
    </xdr:from>
    <xdr:to>
      <xdr:col>1</xdr:col>
      <xdr:colOff>891540</xdr:colOff>
      <xdr:row>54</xdr:row>
      <xdr:rowOff>1583055</xdr:rowOff>
    </xdr:to>
    <xdr:grpSp>
      <xdr:nvGrpSpPr>
        <xdr:cNvPr id="10" name="组合 9"/>
        <xdr:cNvGrpSpPr/>
      </xdr:nvGrpSpPr>
      <xdr:grpSpPr>
        <a:xfrm>
          <a:off x="617220" y="63141225"/>
          <a:ext cx="760095" cy="1504315"/>
          <a:chOff x="997" y="95009"/>
          <a:chExt cx="1197" cy="2369"/>
        </a:xfrm>
      </xdr:grpSpPr>
      <xdr:pic>
        <xdr:nvPicPr>
          <xdr:cNvPr id="38" name="图片 37"/>
          <xdr:cNvPicPr>
            <a:picLocks noChangeAspect="1"/>
          </xdr:cNvPicPr>
        </xdr:nvPicPr>
        <xdr:blipFill>
          <a:blip r:embed="rId14"/>
          <a:stretch>
            <a:fillRect/>
          </a:stretch>
        </xdr:blipFill>
        <xdr:spPr>
          <a:xfrm>
            <a:off x="1072" y="95009"/>
            <a:ext cx="1101" cy="80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1" name="图片 40"/>
          <xdr:cNvPicPr>
            <a:picLocks noChangeAspect="1"/>
          </xdr:cNvPicPr>
        </xdr:nvPicPr>
        <xdr:blipFill>
          <a:blip r:embed="rId15"/>
          <a:stretch>
            <a:fillRect/>
          </a:stretch>
        </xdr:blipFill>
        <xdr:spPr>
          <a:xfrm>
            <a:off x="1050" y="95865"/>
            <a:ext cx="1145" cy="73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2" name="图片 41"/>
          <xdr:cNvPicPr>
            <a:picLocks noChangeAspect="1"/>
          </xdr:cNvPicPr>
        </xdr:nvPicPr>
        <xdr:blipFill>
          <a:blip r:embed="rId16"/>
          <a:stretch>
            <a:fillRect/>
          </a:stretch>
        </xdr:blipFill>
        <xdr:spPr>
          <a:xfrm>
            <a:off x="997" y="96640"/>
            <a:ext cx="1131" cy="73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1</xdr:col>
      <xdr:colOff>100965</xdr:colOff>
      <xdr:row>124</xdr:row>
      <xdr:rowOff>281940</xdr:rowOff>
    </xdr:from>
    <xdr:to>
      <xdr:col>1</xdr:col>
      <xdr:colOff>1250950</xdr:colOff>
      <xdr:row>124</xdr:row>
      <xdr:rowOff>410845</xdr:rowOff>
    </xdr:to>
    <xdr:pic>
      <xdr:nvPicPr>
        <xdr:cNvPr id="4" name="图片 3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586740" y="149159595"/>
          <a:ext cx="1149985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140970</xdr:colOff>
      <xdr:row>125</xdr:row>
      <xdr:rowOff>177800</xdr:rowOff>
    </xdr:from>
    <xdr:to>
      <xdr:col>1</xdr:col>
      <xdr:colOff>1150620</xdr:colOff>
      <xdr:row>125</xdr:row>
      <xdr:rowOff>539750</xdr:rowOff>
    </xdr:to>
    <xdr:pic>
      <xdr:nvPicPr>
        <xdr:cNvPr id="5" name="图片 4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626745" y="149541230"/>
          <a:ext cx="1009650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138430</xdr:colOff>
      <xdr:row>125</xdr:row>
      <xdr:rowOff>714375</xdr:rowOff>
    </xdr:from>
    <xdr:to>
      <xdr:col>1</xdr:col>
      <xdr:colOff>1089660</xdr:colOff>
      <xdr:row>125</xdr:row>
      <xdr:rowOff>1166494</xdr:rowOff>
    </xdr:to>
    <xdr:pic>
      <xdr:nvPicPr>
        <xdr:cNvPr id="6" name="图片 5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624205" y="150077805"/>
          <a:ext cx="951230" cy="451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160655</xdr:colOff>
      <xdr:row>91</xdr:row>
      <xdr:rowOff>501015</xdr:rowOff>
    </xdr:from>
    <xdr:to>
      <xdr:col>1</xdr:col>
      <xdr:colOff>1170305</xdr:colOff>
      <xdr:row>91</xdr:row>
      <xdr:rowOff>1415415</xdr:rowOff>
    </xdr:to>
    <xdr:pic>
      <xdr:nvPicPr>
        <xdr:cNvPr id="3" name="图片 2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646430" y="111072930"/>
          <a:ext cx="100965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215900</xdr:colOff>
      <xdr:row>116</xdr:row>
      <xdr:rowOff>455930</xdr:rowOff>
    </xdr:from>
    <xdr:to>
      <xdr:col>1</xdr:col>
      <xdr:colOff>1225550</xdr:colOff>
      <xdr:row>116</xdr:row>
      <xdr:rowOff>1370330</xdr:rowOff>
    </xdr:to>
    <xdr:pic>
      <xdr:nvPicPr>
        <xdr:cNvPr id="7" name="图片 6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701675" y="140703300"/>
          <a:ext cx="100965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193040</xdr:colOff>
      <xdr:row>27</xdr:row>
      <xdr:rowOff>467360</xdr:rowOff>
    </xdr:from>
    <xdr:to>
      <xdr:col>1</xdr:col>
      <xdr:colOff>1202690</xdr:colOff>
      <xdr:row>27</xdr:row>
      <xdr:rowOff>1381760</xdr:rowOff>
    </xdr:to>
    <xdr:pic>
      <xdr:nvPicPr>
        <xdr:cNvPr id="19" name="图片 18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678815" y="30444440"/>
          <a:ext cx="100965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107315</xdr:colOff>
      <xdr:row>35</xdr:row>
      <xdr:rowOff>55880</xdr:rowOff>
    </xdr:from>
    <xdr:to>
      <xdr:col>1</xdr:col>
      <xdr:colOff>1189355</xdr:colOff>
      <xdr:row>35</xdr:row>
      <xdr:rowOff>1358265</xdr:rowOff>
    </xdr:to>
    <xdr:grpSp>
      <xdr:nvGrpSpPr>
        <xdr:cNvPr id="13" name="组合 12"/>
        <xdr:cNvGrpSpPr/>
      </xdr:nvGrpSpPr>
      <xdr:grpSpPr>
        <a:xfrm>
          <a:off x="593090" y="44319825"/>
          <a:ext cx="1082040" cy="1302385"/>
          <a:chOff x="864" y="60183"/>
          <a:chExt cx="1704" cy="2051"/>
        </a:xfrm>
      </xdr:grpSpPr>
      <xdr:pic>
        <xdr:nvPicPr>
          <xdr:cNvPr id="2" name="ID_C1BECB932F564672B54DFF5807400519"/>
          <xdr:cNvPicPr>
            <a:picLocks noChangeAspect="1"/>
          </xdr:cNvPicPr>
        </xdr:nvPicPr>
        <xdr:blipFill>
          <a:blip r:embed="rId21"/>
          <a:stretch>
            <a:fillRect/>
          </a:stretch>
        </xdr:blipFill>
        <xdr:spPr>
          <a:xfrm>
            <a:off x="864" y="61154"/>
            <a:ext cx="1687" cy="108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1" name="图片 10"/>
          <xdr:cNvPicPr>
            <a:picLocks noChangeAspect="1"/>
          </xdr:cNvPicPr>
        </xdr:nvPicPr>
        <xdr:blipFill>
          <a:blip r:embed="rId22"/>
          <a:stretch>
            <a:fillRect/>
          </a:stretch>
        </xdr:blipFill>
        <xdr:spPr>
          <a:xfrm>
            <a:off x="864" y="60183"/>
            <a:ext cx="1704" cy="91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1</xdr:col>
      <xdr:colOff>133350</xdr:colOff>
      <xdr:row>50</xdr:row>
      <xdr:rowOff>93345</xdr:rowOff>
    </xdr:from>
    <xdr:to>
      <xdr:col>1</xdr:col>
      <xdr:colOff>1156970</xdr:colOff>
      <xdr:row>51</xdr:row>
      <xdr:rowOff>283845</xdr:rowOff>
    </xdr:to>
    <xdr:pic>
      <xdr:nvPicPr>
        <xdr:cNvPr id="14" name="图片 1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19125" y="59166760"/>
          <a:ext cx="102362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49530</xdr:colOff>
      <xdr:row>23</xdr:row>
      <xdr:rowOff>321945</xdr:rowOff>
    </xdr:from>
    <xdr:to>
      <xdr:col>2</xdr:col>
      <xdr:colOff>0</xdr:colOff>
      <xdr:row>23</xdr:row>
      <xdr:rowOff>1167130</xdr:rowOff>
    </xdr:to>
    <xdr:pic>
      <xdr:nvPicPr>
        <xdr:cNvPr id="16" name="图片 1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35305" y="25119330"/>
          <a:ext cx="1464945" cy="845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182245</xdr:colOff>
      <xdr:row>51</xdr:row>
      <xdr:rowOff>280670</xdr:rowOff>
    </xdr:from>
    <xdr:to>
      <xdr:col>1</xdr:col>
      <xdr:colOff>1161415</xdr:colOff>
      <xdr:row>52</xdr:row>
      <xdr:rowOff>619125</xdr:rowOff>
    </xdr:to>
    <xdr:pic>
      <xdr:nvPicPr>
        <xdr:cNvPr id="17" name="图片 1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68020" y="60116085"/>
          <a:ext cx="9791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113</xdr:row>
      <xdr:rowOff>165735</xdr:rowOff>
    </xdr:from>
    <xdr:to>
      <xdr:col>2</xdr:col>
      <xdr:colOff>0</xdr:colOff>
      <xdr:row>113</xdr:row>
      <xdr:rowOff>1044575</xdr:rowOff>
    </xdr:to>
    <xdr:pic>
      <xdr:nvPicPr>
        <xdr:cNvPr id="20" name="图片 1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65785" y="137336530"/>
          <a:ext cx="1434465" cy="87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51435</xdr:colOff>
      <xdr:row>147</xdr:row>
      <xdr:rowOff>194945</xdr:rowOff>
    </xdr:from>
    <xdr:to>
      <xdr:col>2</xdr:col>
      <xdr:colOff>0</xdr:colOff>
      <xdr:row>147</xdr:row>
      <xdr:rowOff>1073785</xdr:rowOff>
    </xdr:to>
    <xdr:pic>
      <xdr:nvPicPr>
        <xdr:cNvPr id="21" name="图片 2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37210" y="176512855"/>
          <a:ext cx="1463040" cy="87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138430</xdr:colOff>
      <xdr:row>125</xdr:row>
      <xdr:rowOff>714375</xdr:rowOff>
    </xdr:from>
    <xdr:to>
      <xdr:col>1</xdr:col>
      <xdr:colOff>1089660</xdr:colOff>
      <xdr:row>125</xdr:row>
      <xdr:rowOff>1490345</xdr:rowOff>
    </xdr:to>
    <xdr:pic>
      <xdr:nvPicPr>
        <xdr:cNvPr id="15" name="图片 14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624205" y="150077805"/>
          <a:ext cx="951230" cy="7759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63"/>
  <sheetViews>
    <sheetView tabSelected="1" zoomScale="90" zoomScaleNormal="90" workbookViewId="0">
      <pane ySplit="4" topLeftCell="A158" activePane="bottomLeft" state="frozen"/>
      <selection/>
      <selection pane="bottomLeft" activeCell="A163" sqref="A163:H163"/>
    </sheetView>
  </sheetViews>
  <sheetFormatPr defaultColWidth="9" defaultRowHeight="14.25"/>
  <cols>
    <col min="1" max="1" width="6.375" style="5" customWidth="1"/>
    <col min="2" max="2" width="19.875" style="5" customWidth="1"/>
    <col min="3" max="3" width="14.375" style="5" customWidth="1"/>
    <col min="4" max="4" width="7" style="5" customWidth="1"/>
    <col min="5" max="5" width="5.875" style="5" customWidth="1"/>
    <col min="6" max="6" width="10.875" style="5" customWidth="1"/>
    <col min="7" max="7" width="17.375" style="5" customWidth="1"/>
    <col min="8" max="8" width="67.725" style="8" customWidth="1"/>
    <col min="9" max="9" width="54" customWidth="1"/>
    <col min="10" max="16384" width="9" style="5"/>
  </cols>
  <sheetData>
    <row r="1" s="1" customFormat="1" ht="23.1" customHeight="1" spans="1:8">
      <c r="A1" s="9" t="s">
        <v>0</v>
      </c>
      <c r="B1" s="9"/>
      <c r="C1" s="9"/>
      <c r="D1" s="9"/>
      <c r="E1" s="9"/>
      <c r="F1" s="9"/>
      <c r="G1" s="9"/>
      <c r="H1" s="10"/>
    </row>
    <row r="2" s="2" customFormat="1" ht="21" customHeight="1" spans="1:8">
      <c r="A2" s="11" t="s">
        <v>1</v>
      </c>
      <c r="B2" s="11"/>
      <c r="C2" s="11"/>
      <c r="D2" s="11"/>
      <c r="E2" s="11"/>
      <c r="F2" s="11"/>
      <c r="G2" s="11"/>
      <c r="H2" s="12"/>
    </row>
    <row r="3" s="3" customFormat="1" ht="21" customHeight="1" spans="1:8">
      <c r="A3" s="13" t="s">
        <v>2</v>
      </c>
      <c r="B3" s="13"/>
      <c r="C3" s="13"/>
      <c r="D3" s="13"/>
      <c r="E3" s="13"/>
      <c r="F3" s="13"/>
      <c r="G3" s="13"/>
      <c r="H3" s="14"/>
    </row>
    <row r="4" s="4" customFormat="1" ht="20.1" customHeight="1" spans="1:8">
      <c r="A4" s="15" t="s">
        <v>3</v>
      </c>
      <c r="B4" s="15" t="s">
        <v>4</v>
      </c>
      <c r="C4" s="15" t="s">
        <v>5</v>
      </c>
      <c r="D4" s="15" t="s">
        <v>6</v>
      </c>
      <c r="E4" s="15" t="s">
        <v>7</v>
      </c>
      <c r="F4" s="15" t="s">
        <v>8</v>
      </c>
      <c r="G4" s="15" t="s">
        <v>9</v>
      </c>
      <c r="H4" s="15" t="s">
        <v>10</v>
      </c>
    </row>
    <row r="5" s="5" customFormat="1" ht="365" customHeight="1" spans="1:8">
      <c r="A5" s="16">
        <v>1</v>
      </c>
      <c r="B5" s="17" t="str">
        <f>_xlfn.DISPIMG("ID_72F27F79AC4A401C85BD741940A67A2F",1)</f>
        <v>=DISPIMG("ID_72F27F79AC4A401C85BD741940A67A2F",1)</v>
      </c>
      <c r="C5" s="16" t="s">
        <v>11</v>
      </c>
      <c r="D5" s="16">
        <v>3</v>
      </c>
      <c r="E5" s="16" t="s">
        <v>12</v>
      </c>
      <c r="F5" s="16" t="s">
        <v>13</v>
      </c>
      <c r="G5" s="16" t="s">
        <v>14</v>
      </c>
      <c r="H5" s="18" t="s">
        <v>15</v>
      </c>
    </row>
    <row r="6" s="5" customFormat="1" ht="146.1" customHeight="1" spans="1:8">
      <c r="A6" s="16">
        <v>2</v>
      </c>
      <c r="B6" s="17" t="str">
        <f>_xlfn.DISPIMG("ID_95712EE14596437E83FFBED3980AF0C4",1)</f>
        <v>=DISPIMG("ID_95712EE14596437E83FFBED3980AF0C4",1)</v>
      </c>
      <c r="C6" s="16" t="s">
        <v>16</v>
      </c>
      <c r="D6" s="16">
        <v>10</v>
      </c>
      <c r="E6" s="16" t="s">
        <v>12</v>
      </c>
      <c r="F6" s="16" t="s">
        <v>17</v>
      </c>
      <c r="G6" s="16" t="s">
        <v>18</v>
      </c>
      <c r="H6" s="18" t="s">
        <v>19</v>
      </c>
    </row>
    <row r="7" s="5" customFormat="1" ht="137.1" customHeight="1" spans="1:8">
      <c r="A7" s="16">
        <v>3</v>
      </c>
      <c r="B7" s="19" t="str">
        <f>_xlfn.DISPIMG("ID_8048FC5626B34216BA9BF773897ABF62",1)</f>
        <v>=DISPIMG("ID_8048FC5626B34216BA9BF773897ABF62",1)</v>
      </c>
      <c r="C7" s="16" t="s">
        <v>20</v>
      </c>
      <c r="D7" s="16">
        <v>12</v>
      </c>
      <c r="E7" s="16" t="s">
        <v>12</v>
      </c>
      <c r="F7" s="16" t="s">
        <v>21</v>
      </c>
      <c r="G7" s="16" t="s">
        <v>22</v>
      </c>
      <c r="H7" s="18" t="s">
        <v>23</v>
      </c>
    </row>
    <row r="8" s="5" customFormat="1" ht="96" spans="1:8">
      <c r="A8" s="20">
        <v>4</v>
      </c>
      <c r="B8" s="19" t="str">
        <f>_xlfn.DISPIMG("ID_DB1B733CC77B4CF89E9B60186969E084",1)</f>
        <v>=DISPIMG("ID_DB1B733CC77B4CF89E9B60186969E084",1)</v>
      </c>
      <c r="C8" s="20" t="s">
        <v>24</v>
      </c>
      <c r="D8" s="20">
        <v>74</v>
      </c>
      <c r="E8" s="20" t="s">
        <v>12</v>
      </c>
      <c r="F8" s="20" t="s">
        <v>25</v>
      </c>
      <c r="G8" s="16" t="s">
        <v>26</v>
      </c>
      <c r="H8" s="18" t="s">
        <v>27</v>
      </c>
    </row>
    <row r="9" s="5" customFormat="1" ht="130" customHeight="1" spans="1:8">
      <c r="A9" s="20">
        <v>5</v>
      </c>
      <c r="B9" s="19" t="str">
        <f>_xlfn.DISPIMG("ID_C6759089AF784F0E8E75604B3F2BEF7A",1)</f>
        <v>=DISPIMG("ID_C6759089AF784F0E8E75604B3F2BEF7A",1)</v>
      </c>
      <c r="C9" s="20" t="s">
        <v>28</v>
      </c>
      <c r="D9" s="20">
        <v>4</v>
      </c>
      <c r="E9" s="20" t="s">
        <v>12</v>
      </c>
      <c r="F9" s="20" t="s">
        <v>29</v>
      </c>
      <c r="G9" s="16" t="s">
        <v>30</v>
      </c>
      <c r="H9" s="18" t="s">
        <v>31</v>
      </c>
    </row>
    <row r="10" ht="101.1" customHeight="1" spans="1:8">
      <c r="A10" s="16">
        <v>6</v>
      </c>
      <c r="B10" s="17" t="str">
        <f>_xlfn.DISPIMG("ID_33D6E8EAC36E45F4BF608BF01A37C33C",1)</f>
        <v>=DISPIMG("ID_33D6E8EAC36E45F4BF608BF01A37C33C",1)</v>
      </c>
      <c r="C10" s="16" t="s">
        <v>32</v>
      </c>
      <c r="D10" s="16">
        <v>5</v>
      </c>
      <c r="E10" s="16" t="s">
        <v>12</v>
      </c>
      <c r="F10" s="16" t="s">
        <v>33</v>
      </c>
      <c r="G10" s="16" t="s">
        <v>34</v>
      </c>
      <c r="H10" s="18" t="s">
        <v>35</v>
      </c>
    </row>
    <row r="11" ht="87" customHeight="1" spans="1:8">
      <c r="A11" s="16">
        <v>7</v>
      </c>
      <c r="B11" s="16"/>
      <c r="C11" s="16" t="s">
        <v>36</v>
      </c>
      <c r="D11" s="16">
        <v>20</v>
      </c>
      <c r="E11" s="16" t="s">
        <v>12</v>
      </c>
      <c r="F11" s="16" t="s">
        <v>33</v>
      </c>
      <c r="G11" s="16" t="s">
        <v>37</v>
      </c>
      <c r="H11" s="18" t="s">
        <v>38</v>
      </c>
    </row>
    <row r="12" ht="89.1" customHeight="1" spans="1:8">
      <c r="A12" s="16">
        <v>8</v>
      </c>
      <c r="B12" s="16" t="str">
        <f>_xlfn.DISPIMG("ID_E2F5D63877E04813B0BDC494E6D928C6",1)</f>
        <v>=DISPIMG("ID_E2F5D63877E04813B0BDC494E6D928C6",1)</v>
      </c>
      <c r="C12" s="16" t="s">
        <v>39</v>
      </c>
      <c r="D12" s="16">
        <v>60</v>
      </c>
      <c r="E12" s="16" t="s">
        <v>12</v>
      </c>
      <c r="F12" s="16" t="s">
        <v>40</v>
      </c>
      <c r="G12" s="16" t="s">
        <v>34</v>
      </c>
      <c r="H12" s="18" t="s">
        <v>35</v>
      </c>
    </row>
    <row r="13" ht="63" customHeight="1" spans="1:8">
      <c r="A13" s="16">
        <v>9</v>
      </c>
      <c r="B13" s="19" t="str">
        <f>_xlfn.DISPIMG("ID_770D1E61D04D464BABB2C523F70AAC1D",1)</f>
        <v>=DISPIMG("ID_770D1E61D04D464BABB2C523F70AAC1D",1)</v>
      </c>
      <c r="C13" s="16" t="s">
        <v>41</v>
      </c>
      <c r="D13" s="16">
        <v>43</v>
      </c>
      <c r="E13" s="16" t="s">
        <v>12</v>
      </c>
      <c r="F13" s="16" t="s">
        <v>42</v>
      </c>
      <c r="G13" s="16" t="s">
        <v>43</v>
      </c>
      <c r="H13" s="18" t="s">
        <v>44</v>
      </c>
    </row>
    <row r="14" ht="84" customHeight="1" spans="1:8">
      <c r="A14" s="16">
        <v>10</v>
      </c>
      <c r="B14" s="17" t="str">
        <f>_xlfn.DISPIMG("ID_E2F5D63877E04813B0BDC494E6D928C6",1)</f>
        <v>=DISPIMG("ID_E2F5D63877E04813B0BDC494E6D928C6",1)</v>
      </c>
      <c r="C14" s="16" t="s">
        <v>45</v>
      </c>
      <c r="D14" s="16">
        <v>30</v>
      </c>
      <c r="E14" s="16" t="s">
        <v>12</v>
      </c>
      <c r="F14" s="16" t="s">
        <v>46</v>
      </c>
      <c r="G14" s="16" t="s">
        <v>47</v>
      </c>
      <c r="H14" s="18" t="s">
        <v>35</v>
      </c>
    </row>
    <row r="15" ht="117" customHeight="1" spans="1:8">
      <c r="A15" s="16">
        <v>11</v>
      </c>
      <c r="B15" s="19" t="str">
        <f>_xlfn.DISPIMG("ID_1B8F15E0619D44AB83AAAE7289D0FACB",1)</f>
        <v>=DISPIMG("ID_1B8F15E0619D44AB83AAAE7289D0FACB",1)</v>
      </c>
      <c r="C15" s="16" t="s">
        <v>48</v>
      </c>
      <c r="D15" s="16">
        <v>31</v>
      </c>
      <c r="E15" s="16" t="s">
        <v>12</v>
      </c>
      <c r="F15" s="16" t="s">
        <v>49</v>
      </c>
      <c r="G15" s="16" t="s">
        <v>50</v>
      </c>
      <c r="H15" s="18" t="s">
        <v>51</v>
      </c>
    </row>
    <row r="16" ht="90" customHeight="1" spans="1:8">
      <c r="A16" s="16">
        <v>12</v>
      </c>
      <c r="B16" s="19" t="str">
        <f>_xlfn.DISPIMG("ID_B4DE9E5B3FE24C85B6D6ADBE287B829A",1)</f>
        <v>=DISPIMG("ID_B4DE9E5B3FE24C85B6D6ADBE287B829A",1)</v>
      </c>
      <c r="C16" s="16" t="s">
        <v>52</v>
      </c>
      <c r="D16" s="16">
        <v>158</v>
      </c>
      <c r="E16" s="16" t="s">
        <v>12</v>
      </c>
      <c r="F16" s="16" t="s">
        <v>49</v>
      </c>
      <c r="G16" s="16" t="s">
        <v>53</v>
      </c>
      <c r="H16" s="18" t="s">
        <v>54</v>
      </c>
    </row>
    <row r="17" ht="69.95" customHeight="1" spans="1:8">
      <c r="A17" s="16">
        <v>13</v>
      </c>
      <c r="B17" s="19" t="str">
        <f>_xlfn.DISPIMG("ID_22A7633CC18E4034A063ECF1A0460EFA",1)</f>
        <v>=DISPIMG("ID_22A7633CC18E4034A063ECF1A0460EFA",1)</v>
      </c>
      <c r="C17" s="16" t="s">
        <v>55</v>
      </c>
      <c r="D17" s="16">
        <v>9</v>
      </c>
      <c r="E17" s="16" t="s">
        <v>12</v>
      </c>
      <c r="F17" s="16" t="s">
        <v>49</v>
      </c>
      <c r="G17" s="16" t="s">
        <v>56</v>
      </c>
      <c r="H17" s="18" t="s">
        <v>57</v>
      </c>
    </row>
    <row r="18" ht="63" customHeight="1" spans="1:8">
      <c r="A18" s="21">
        <v>14</v>
      </c>
      <c r="B18" s="22" t="str">
        <f>_xlfn.DISPIMG("ID_FA304529B39B41749BF693EA93AEF28C",1)</f>
        <v>=DISPIMG("ID_FA304529B39B41749BF693EA93AEF28C",1)</v>
      </c>
      <c r="C18" s="21" t="s">
        <v>58</v>
      </c>
      <c r="D18" s="16">
        <v>1900</v>
      </c>
      <c r="E18" s="16" t="s">
        <v>12</v>
      </c>
      <c r="F18" s="16" t="s">
        <v>49</v>
      </c>
      <c r="G18" s="16" t="s">
        <v>59</v>
      </c>
      <c r="H18" s="23" t="s">
        <v>60</v>
      </c>
    </row>
    <row r="19" ht="51" customHeight="1" spans="1:8">
      <c r="A19" s="24"/>
      <c r="B19" s="25"/>
      <c r="C19" s="24"/>
      <c r="D19" s="16">
        <v>16</v>
      </c>
      <c r="E19" s="16" t="s">
        <v>12</v>
      </c>
      <c r="F19" s="16" t="s">
        <v>49</v>
      </c>
      <c r="G19" s="16" t="s">
        <v>61</v>
      </c>
      <c r="H19" s="23" t="s">
        <v>60</v>
      </c>
    </row>
    <row r="20" ht="57" customHeight="1" spans="1:8">
      <c r="A20" s="21">
        <v>15</v>
      </c>
      <c r="B20" s="22" t="str">
        <f>_xlfn.DISPIMG("ID_72B611F573E54772A6E2DDAC1ABFC33A",1)</f>
        <v>=DISPIMG("ID_72B611F573E54772A6E2DDAC1ABFC33A",1)</v>
      </c>
      <c r="C20" s="21" t="s">
        <v>62</v>
      </c>
      <c r="D20" s="16">
        <v>3260</v>
      </c>
      <c r="E20" s="16" t="s">
        <v>12</v>
      </c>
      <c r="F20" s="16" t="s">
        <v>49</v>
      </c>
      <c r="G20" s="16" t="s">
        <v>63</v>
      </c>
      <c r="H20" s="23" t="s">
        <v>64</v>
      </c>
    </row>
    <row r="21" customFormat="1" ht="63.95" customHeight="1" spans="1:8">
      <c r="A21" s="24"/>
      <c r="B21" s="25"/>
      <c r="C21" s="24"/>
      <c r="D21" s="16">
        <v>19</v>
      </c>
      <c r="E21" s="16" t="s">
        <v>12</v>
      </c>
      <c r="F21" s="16" t="s">
        <v>49</v>
      </c>
      <c r="G21" s="16" t="s">
        <v>65</v>
      </c>
      <c r="H21" s="18" t="s">
        <v>66</v>
      </c>
    </row>
    <row r="22" s="3" customFormat="1" ht="29.1" customHeight="1" spans="1:8">
      <c r="A22" s="13" t="s">
        <v>67</v>
      </c>
      <c r="B22" s="13"/>
      <c r="C22" s="13"/>
      <c r="D22" s="13"/>
      <c r="E22" s="13"/>
      <c r="F22" s="13"/>
      <c r="G22" s="13"/>
      <c r="H22" s="14"/>
    </row>
    <row r="23" s="4" customFormat="1" ht="27.95" customHeight="1" spans="1:8">
      <c r="A23" s="15" t="s">
        <v>3</v>
      </c>
      <c r="B23" s="15" t="s">
        <v>4</v>
      </c>
      <c r="C23" s="15" t="s">
        <v>5</v>
      </c>
      <c r="D23" s="15" t="s">
        <v>6</v>
      </c>
      <c r="E23" s="15" t="s">
        <v>7</v>
      </c>
      <c r="F23" s="15" t="s">
        <v>8</v>
      </c>
      <c r="G23" s="15" t="s">
        <v>9</v>
      </c>
      <c r="H23" s="15" t="s">
        <v>10</v>
      </c>
    </row>
    <row r="24" ht="120" customHeight="1" spans="1:9">
      <c r="A24" s="20">
        <v>16</v>
      </c>
      <c r="B24" s="20"/>
      <c r="C24" s="20" t="s">
        <v>68</v>
      </c>
      <c r="D24" s="20">
        <v>15</v>
      </c>
      <c r="E24" s="20" t="s">
        <v>12</v>
      </c>
      <c r="F24" s="20" t="s">
        <v>69</v>
      </c>
      <c r="G24" s="20" t="s">
        <v>70</v>
      </c>
      <c r="H24" s="18" t="s">
        <v>71</v>
      </c>
      <c r="I24" s="5"/>
    </row>
    <row r="25" ht="111.95" customHeight="1" spans="1:9">
      <c r="A25" s="20">
        <v>17</v>
      </c>
      <c r="B25" s="19" t="str">
        <f>_xlfn.DISPIMG("ID_E31A8B5D0039411D9BFA703F1B241207",1)</f>
        <v>=DISPIMG("ID_E31A8B5D0039411D9BFA703F1B241207",1)</v>
      </c>
      <c r="C25" s="20" t="s">
        <v>72</v>
      </c>
      <c r="D25" s="20">
        <v>42</v>
      </c>
      <c r="E25" s="20" t="s">
        <v>12</v>
      </c>
      <c r="F25" s="20" t="s">
        <v>69</v>
      </c>
      <c r="G25" s="20" t="s">
        <v>73</v>
      </c>
      <c r="H25" s="23" t="s">
        <v>74</v>
      </c>
      <c r="I25" s="5"/>
    </row>
    <row r="26" ht="87.95" customHeight="1" spans="1:9">
      <c r="A26" s="20" t="s">
        <v>75</v>
      </c>
      <c r="B26" s="20" t="str">
        <f>_xlfn.DISPIMG("ID_34AC0DD4A7934D8191DE385BD11CFDA1",1)</f>
        <v>=DISPIMG("ID_34AC0DD4A7934D8191DE385BD11CFDA1",1)</v>
      </c>
      <c r="C26" s="26" t="s">
        <v>76</v>
      </c>
      <c r="D26" s="20">
        <v>21</v>
      </c>
      <c r="E26" s="20" t="s">
        <v>12</v>
      </c>
      <c r="F26" s="20" t="s">
        <v>77</v>
      </c>
      <c r="G26" s="20" t="s">
        <v>78</v>
      </c>
      <c r="H26" s="27" t="s">
        <v>79</v>
      </c>
      <c r="I26" s="37"/>
    </row>
    <row r="27" ht="87.95" customHeight="1" spans="1:9">
      <c r="A27" s="20">
        <v>18</v>
      </c>
      <c r="B27" s="19" t="str">
        <f>_xlfn.DISPIMG("ID_90FD86EC492340E5A973B515403793A6",1)</f>
        <v>=DISPIMG("ID_90FD86EC492340E5A973B515403793A6",1)</v>
      </c>
      <c r="C27" s="20" t="s">
        <v>80</v>
      </c>
      <c r="D27" s="20">
        <v>105</v>
      </c>
      <c r="E27" s="20" t="s">
        <v>12</v>
      </c>
      <c r="F27" s="20" t="s">
        <v>81</v>
      </c>
      <c r="G27" s="20" t="s">
        <v>82</v>
      </c>
      <c r="H27" s="18" t="s">
        <v>83</v>
      </c>
      <c r="I27" s="5"/>
    </row>
    <row r="28" ht="147" customHeight="1" spans="1:9">
      <c r="A28" s="20">
        <v>19</v>
      </c>
      <c r="B28" s="20"/>
      <c r="C28" s="20" t="s">
        <v>84</v>
      </c>
      <c r="D28" s="20">
        <v>13</v>
      </c>
      <c r="E28" s="20" t="s">
        <v>12</v>
      </c>
      <c r="F28" s="20" t="s">
        <v>85</v>
      </c>
      <c r="G28" s="20" t="s">
        <v>86</v>
      </c>
      <c r="H28" s="23" t="s">
        <v>87</v>
      </c>
      <c r="I28" s="5"/>
    </row>
    <row r="29" ht="84.95" customHeight="1" spans="1:9">
      <c r="A29" s="20">
        <v>20</v>
      </c>
      <c r="B29" s="19" t="str">
        <f>_xlfn.DISPIMG("ID_1D3B7FEC187E4761A4A9FA7E909C7295",1)</f>
        <v>=DISPIMG("ID_1D3B7FEC187E4761A4A9FA7E909C7295",1)</v>
      </c>
      <c r="C29" s="20" t="s">
        <v>88</v>
      </c>
      <c r="D29" s="20">
        <v>40</v>
      </c>
      <c r="E29" s="20" t="s">
        <v>12</v>
      </c>
      <c r="F29" s="20" t="s">
        <v>89</v>
      </c>
      <c r="G29" s="20" t="s">
        <v>90</v>
      </c>
      <c r="H29" s="23" t="s">
        <v>91</v>
      </c>
      <c r="I29" s="5"/>
    </row>
    <row r="30" ht="192" customHeight="1" spans="1:9">
      <c r="A30" s="20">
        <v>21</v>
      </c>
      <c r="B30" s="19" t="str">
        <f>_xlfn.DISPIMG("ID_75774C9C303E41958B80A5A22B77F4CD",1)</f>
        <v>=DISPIMG("ID_75774C9C303E41958B80A5A22B77F4CD",1)</v>
      </c>
      <c r="C30" s="20" t="s">
        <v>92</v>
      </c>
      <c r="D30" s="20">
        <v>3</v>
      </c>
      <c r="E30" s="20" t="s">
        <v>12</v>
      </c>
      <c r="F30" s="20" t="s">
        <v>93</v>
      </c>
      <c r="G30" s="20" t="s">
        <v>94</v>
      </c>
      <c r="H30" s="27" t="s">
        <v>95</v>
      </c>
      <c r="I30" s="5"/>
    </row>
    <row r="31" s="3" customFormat="1" ht="27.95" customHeight="1" spans="1:8">
      <c r="A31" s="13" t="s">
        <v>96</v>
      </c>
      <c r="B31" s="13"/>
      <c r="C31" s="13"/>
      <c r="D31" s="13"/>
      <c r="E31" s="13"/>
      <c r="F31" s="13"/>
      <c r="G31" s="13"/>
      <c r="H31" s="14"/>
    </row>
    <row r="32" s="4" customFormat="1" ht="27.95" customHeight="1" spans="1:8">
      <c r="A32" s="15" t="s">
        <v>3</v>
      </c>
      <c r="B32" s="15" t="s">
        <v>4</v>
      </c>
      <c r="C32" s="15" t="s">
        <v>5</v>
      </c>
      <c r="D32" s="15" t="s">
        <v>6</v>
      </c>
      <c r="E32" s="15" t="s">
        <v>7</v>
      </c>
      <c r="F32" s="15" t="s">
        <v>8</v>
      </c>
      <c r="G32" s="15" t="s">
        <v>9</v>
      </c>
      <c r="H32" s="15" t="s">
        <v>10</v>
      </c>
    </row>
    <row r="33" ht="122.1" customHeight="1" spans="1:8">
      <c r="A33" s="20">
        <v>22</v>
      </c>
      <c r="B33" s="19" t="str">
        <f>_xlfn.DISPIMG("ID_1BC96E2BB1C94C22A48C2625878C7D5E",1)</f>
        <v>=DISPIMG("ID_1BC96E2BB1C94C22A48C2625878C7D5E",1)</v>
      </c>
      <c r="C33" s="20" t="s">
        <v>97</v>
      </c>
      <c r="D33" s="20">
        <v>1</v>
      </c>
      <c r="E33" s="20" t="s">
        <v>12</v>
      </c>
      <c r="F33" s="20" t="s">
        <v>98</v>
      </c>
      <c r="G33" s="27" t="s">
        <v>99</v>
      </c>
      <c r="H33" s="27" t="s">
        <v>100</v>
      </c>
    </row>
    <row r="34" ht="409" customHeight="1" spans="1:8">
      <c r="A34" s="20">
        <v>23</v>
      </c>
      <c r="B34" s="19" t="str">
        <f>_xlfn.DISPIMG("ID_054ED47AE4564F6FBA51AFE69D77D924",1)</f>
        <v>=DISPIMG("ID_054ED47AE4564F6FBA51AFE69D77D924",1)</v>
      </c>
      <c r="C34" s="20" t="s">
        <v>101</v>
      </c>
      <c r="D34" s="20">
        <v>1</v>
      </c>
      <c r="E34" s="20" t="s">
        <v>102</v>
      </c>
      <c r="F34" s="20" t="s">
        <v>98</v>
      </c>
      <c r="G34" s="20" t="s">
        <v>103</v>
      </c>
      <c r="H34" s="27" t="s">
        <v>104</v>
      </c>
    </row>
    <row r="35" ht="114" customHeight="1" spans="1:8">
      <c r="A35" s="20">
        <v>24</v>
      </c>
      <c r="B35" s="19" t="str">
        <f>_xlfn.DISPIMG("ID_CFD4B757F46C4AE9865847D77CE201F2",1)</f>
        <v>=DISPIMG("ID_CFD4B757F46C4AE9865847D77CE201F2",1)</v>
      </c>
      <c r="C35" s="20" t="s">
        <v>105</v>
      </c>
      <c r="D35" s="20">
        <v>1</v>
      </c>
      <c r="E35" s="20" t="s">
        <v>102</v>
      </c>
      <c r="F35" s="20" t="s">
        <v>98</v>
      </c>
      <c r="G35" s="20" t="s">
        <v>106</v>
      </c>
      <c r="H35" s="27" t="s">
        <v>107</v>
      </c>
    </row>
    <row r="36" ht="111.95" customHeight="1" spans="1:8">
      <c r="A36" s="20">
        <v>25</v>
      </c>
      <c r="B36" s="20"/>
      <c r="C36" s="20" t="s">
        <v>108</v>
      </c>
      <c r="D36" s="20">
        <v>1</v>
      </c>
      <c r="E36" s="20" t="s">
        <v>12</v>
      </c>
      <c r="F36" s="20" t="s">
        <v>98</v>
      </c>
      <c r="G36" s="20" t="s">
        <v>109</v>
      </c>
      <c r="H36" s="27" t="s">
        <v>110</v>
      </c>
    </row>
    <row r="37" ht="102" customHeight="1" spans="1:8">
      <c r="A37" s="28">
        <v>26</v>
      </c>
      <c r="B37" s="28"/>
      <c r="C37" s="28" t="s">
        <v>111</v>
      </c>
      <c r="D37" s="20">
        <v>3</v>
      </c>
      <c r="E37" s="20" t="s">
        <v>12</v>
      </c>
      <c r="F37" s="28" t="s">
        <v>112</v>
      </c>
      <c r="G37" s="20" t="s">
        <v>113</v>
      </c>
      <c r="H37" s="27" t="s">
        <v>114</v>
      </c>
    </row>
    <row r="38" ht="102" customHeight="1" spans="1:8">
      <c r="A38" s="29"/>
      <c r="B38" s="29"/>
      <c r="C38" s="29"/>
      <c r="D38" s="20">
        <v>1</v>
      </c>
      <c r="E38" s="20" t="s">
        <v>12</v>
      </c>
      <c r="F38" s="29"/>
      <c r="G38" s="20" t="s">
        <v>115</v>
      </c>
      <c r="H38" s="27" t="s">
        <v>114</v>
      </c>
    </row>
    <row r="39" ht="155.1" customHeight="1" spans="1:10">
      <c r="A39" s="20">
        <v>27</v>
      </c>
      <c r="B39" s="20"/>
      <c r="C39" s="20" t="s">
        <v>116</v>
      </c>
      <c r="D39" s="20">
        <v>1</v>
      </c>
      <c r="E39" s="20" t="s">
        <v>117</v>
      </c>
      <c r="F39" s="20" t="s">
        <v>118</v>
      </c>
      <c r="G39" s="20" t="s">
        <v>119</v>
      </c>
      <c r="H39" s="27" t="s">
        <v>120</v>
      </c>
      <c r="J39" s="38"/>
    </row>
    <row r="40" ht="84.95" customHeight="1" spans="1:8">
      <c r="A40" s="20">
        <v>28</v>
      </c>
      <c r="B40" s="19" t="str">
        <f>_xlfn.DISPIMG("ID_4B21321A1FEA4C69BFC0837422F76C08",1)</f>
        <v>=DISPIMG("ID_4B21321A1FEA4C69BFC0837422F76C08",1)</v>
      </c>
      <c r="C40" s="20" t="s">
        <v>121</v>
      </c>
      <c r="D40" s="20">
        <v>4</v>
      </c>
      <c r="E40" s="20" t="s">
        <v>12</v>
      </c>
      <c r="F40" s="20" t="s">
        <v>122</v>
      </c>
      <c r="G40" s="20" t="s">
        <v>123</v>
      </c>
      <c r="H40" s="27" t="s">
        <v>124</v>
      </c>
    </row>
    <row r="41" ht="42.95" customHeight="1" spans="1:8">
      <c r="A41" s="28">
        <v>29</v>
      </c>
      <c r="B41" s="28"/>
      <c r="C41" s="28" t="s">
        <v>125</v>
      </c>
      <c r="D41" s="20">
        <v>1</v>
      </c>
      <c r="E41" s="20" t="s">
        <v>12</v>
      </c>
      <c r="F41" s="28" t="s">
        <v>112</v>
      </c>
      <c r="G41" s="20" t="s">
        <v>126</v>
      </c>
      <c r="H41" s="30" t="s">
        <v>127</v>
      </c>
    </row>
    <row r="42" ht="42.95" customHeight="1" spans="1:8">
      <c r="A42" s="31"/>
      <c r="B42" s="31"/>
      <c r="C42" s="31"/>
      <c r="D42" s="20">
        <v>1</v>
      </c>
      <c r="E42" s="20" t="s">
        <v>12</v>
      </c>
      <c r="F42" s="31"/>
      <c r="G42" s="20" t="s">
        <v>128</v>
      </c>
      <c r="H42" s="32"/>
    </row>
    <row r="43" ht="42.95" customHeight="1" spans="1:8">
      <c r="A43" s="29"/>
      <c r="B43" s="29"/>
      <c r="C43" s="29"/>
      <c r="D43" s="20">
        <v>1</v>
      </c>
      <c r="E43" s="20" t="s">
        <v>12</v>
      </c>
      <c r="F43" s="29"/>
      <c r="G43" s="20" t="s">
        <v>129</v>
      </c>
      <c r="H43" s="33"/>
    </row>
    <row r="44" ht="80.1" customHeight="1" spans="1:8">
      <c r="A44" s="20">
        <v>30</v>
      </c>
      <c r="B44" s="20"/>
      <c r="C44" s="20" t="s">
        <v>130</v>
      </c>
      <c r="D44" s="20">
        <v>2</v>
      </c>
      <c r="E44" s="20" t="s">
        <v>12</v>
      </c>
      <c r="F44" s="20" t="s">
        <v>131</v>
      </c>
      <c r="G44" s="20" t="s">
        <v>132</v>
      </c>
      <c r="H44" s="27" t="s">
        <v>133</v>
      </c>
    </row>
    <row r="45" ht="80.1" customHeight="1" spans="1:8">
      <c r="A45" s="20">
        <v>31</v>
      </c>
      <c r="B45" s="19" t="str">
        <f>_xlfn.DISPIMG("ID_F43A611DB757405EAF7E48DD4F2D2B1F",1)</f>
        <v>=DISPIMG("ID_F43A611DB757405EAF7E48DD4F2D2B1F",1)</v>
      </c>
      <c r="C45" s="20" t="s">
        <v>134</v>
      </c>
      <c r="D45" s="20">
        <v>1</v>
      </c>
      <c r="E45" s="20" t="s">
        <v>12</v>
      </c>
      <c r="F45" s="20" t="s">
        <v>112</v>
      </c>
      <c r="G45" s="20" t="s">
        <v>135</v>
      </c>
      <c r="H45" s="27" t="s">
        <v>136</v>
      </c>
    </row>
    <row r="46" ht="96.95" customHeight="1" spans="1:8">
      <c r="A46" s="20">
        <v>32</v>
      </c>
      <c r="B46" s="19" t="str">
        <f>_xlfn.DISPIMG("ID_B7A6266E36D14CE6914AAAC4F04B00AE",1)</f>
        <v>=DISPIMG("ID_B7A6266E36D14CE6914AAAC4F04B00AE",1)</v>
      </c>
      <c r="C46" s="20" t="s">
        <v>137</v>
      </c>
      <c r="D46" s="20">
        <v>1</v>
      </c>
      <c r="E46" s="20" t="s">
        <v>12</v>
      </c>
      <c r="F46" s="20" t="s">
        <v>138</v>
      </c>
      <c r="G46" s="20" t="s">
        <v>139</v>
      </c>
      <c r="H46" s="27" t="s">
        <v>140</v>
      </c>
    </row>
    <row r="47" ht="71.1" customHeight="1" spans="1:8">
      <c r="A47" s="20">
        <v>33</v>
      </c>
      <c r="B47" s="19" t="str">
        <f>_xlfn.DISPIMG("ID_688CFF86D9C544BEA9138374B66C9B83",1)</f>
        <v>=DISPIMG("ID_688CFF86D9C544BEA9138374B66C9B83",1)</v>
      </c>
      <c r="C47" s="20" t="s">
        <v>141</v>
      </c>
      <c r="D47" s="20">
        <v>9</v>
      </c>
      <c r="E47" s="20" t="s">
        <v>12</v>
      </c>
      <c r="F47" s="20" t="s">
        <v>138</v>
      </c>
      <c r="G47" s="20" t="s">
        <v>142</v>
      </c>
      <c r="H47" s="27" t="s">
        <v>143</v>
      </c>
    </row>
    <row r="48" ht="51" spans="1:8">
      <c r="A48" s="28">
        <v>34</v>
      </c>
      <c r="B48" s="34" t="str">
        <f>_xlfn.DISPIMG("ID_D70EF51FEC8F4AF08DB442A0F3D83D24",1)</f>
        <v>=DISPIMG("ID_D70EF51FEC8F4AF08DB442A0F3D83D24",1)</v>
      </c>
      <c r="C48" s="20" t="s">
        <v>144</v>
      </c>
      <c r="D48" s="20">
        <v>5</v>
      </c>
      <c r="E48" s="20" t="s">
        <v>12</v>
      </c>
      <c r="F48" s="20" t="s">
        <v>138</v>
      </c>
      <c r="G48" s="20" t="s">
        <v>145</v>
      </c>
      <c r="H48" s="27" t="s">
        <v>146</v>
      </c>
    </row>
    <row r="49" ht="51" spans="1:8">
      <c r="A49" s="31"/>
      <c r="B49" s="35"/>
      <c r="C49" s="20" t="s">
        <v>147</v>
      </c>
      <c r="D49" s="20">
        <v>6</v>
      </c>
      <c r="E49" s="20" t="s">
        <v>12</v>
      </c>
      <c r="F49" s="20" t="s">
        <v>138</v>
      </c>
      <c r="G49" s="20" t="s">
        <v>148</v>
      </c>
      <c r="H49" s="27" t="s">
        <v>149</v>
      </c>
    </row>
    <row r="50" ht="51" spans="1:8">
      <c r="A50" s="29"/>
      <c r="B50" s="36"/>
      <c r="C50" s="20" t="s">
        <v>150</v>
      </c>
      <c r="D50" s="20">
        <v>1</v>
      </c>
      <c r="E50" s="20" t="s">
        <v>12</v>
      </c>
      <c r="F50" s="20" t="s">
        <v>138</v>
      </c>
      <c r="G50" s="20" t="s">
        <v>151</v>
      </c>
      <c r="H50" s="27" t="s">
        <v>152</v>
      </c>
    </row>
    <row r="51" ht="60" customHeight="1" spans="1:8">
      <c r="A51" s="28">
        <v>35</v>
      </c>
      <c r="B51" s="28"/>
      <c r="C51" s="28" t="s">
        <v>153</v>
      </c>
      <c r="D51" s="20">
        <v>3</v>
      </c>
      <c r="E51" s="20" t="s">
        <v>154</v>
      </c>
      <c r="F51" s="28" t="s">
        <v>138</v>
      </c>
      <c r="G51" s="20" t="s">
        <v>155</v>
      </c>
      <c r="H51" s="27" t="s">
        <v>156</v>
      </c>
    </row>
    <row r="52" ht="51" spans="1:8">
      <c r="A52" s="31"/>
      <c r="B52" s="31"/>
      <c r="C52" s="31"/>
      <c r="D52" s="20">
        <v>4</v>
      </c>
      <c r="E52" s="20" t="s">
        <v>154</v>
      </c>
      <c r="F52" s="31"/>
      <c r="G52" s="20" t="s">
        <v>157</v>
      </c>
      <c r="H52" s="27" t="s">
        <v>156</v>
      </c>
    </row>
    <row r="53" ht="51" spans="1:8">
      <c r="A53" s="29"/>
      <c r="B53" s="29"/>
      <c r="C53" s="29"/>
      <c r="D53" s="20">
        <v>4</v>
      </c>
      <c r="E53" s="20" t="s">
        <v>154</v>
      </c>
      <c r="F53" s="29"/>
      <c r="G53" s="20" t="s">
        <v>158</v>
      </c>
      <c r="H53" s="27" t="s">
        <v>156</v>
      </c>
    </row>
    <row r="54" ht="152.1" customHeight="1" spans="1:8">
      <c r="A54" s="20">
        <v>36</v>
      </c>
      <c r="B54" s="19" t="str">
        <f>_xlfn.DISPIMG("ID_3F78606FE0CE43E2AC210B4F69A5D432",1)</f>
        <v>=DISPIMG("ID_3F78606FE0CE43E2AC210B4F69A5D432",1)</v>
      </c>
      <c r="C54" s="20" t="s">
        <v>159</v>
      </c>
      <c r="D54" s="20">
        <v>1</v>
      </c>
      <c r="E54" s="20" t="s">
        <v>12</v>
      </c>
      <c r="F54" s="20" t="s">
        <v>160</v>
      </c>
      <c r="G54" s="20" t="s">
        <v>161</v>
      </c>
      <c r="H54" s="27" t="s">
        <v>162</v>
      </c>
    </row>
    <row r="55" ht="128.1" customHeight="1" spans="1:8">
      <c r="A55" s="20">
        <v>37</v>
      </c>
      <c r="B55" s="20"/>
      <c r="C55" s="20" t="s">
        <v>163</v>
      </c>
      <c r="D55" s="20">
        <v>4</v>
      </c>
      <c r="E55" s="20" t="s">
        <v>102</v>
      </c>
      <c r="F55" s="20" t="s">
        <v>160</v>
      </c>
      <c r="G55" s="20" t="s">
        <v>164</v>
      </c>
      <c r="H55" s="27" t="s">
        <v>165</v>
      </c>
    </row>
    <row r="56" ht="165" customHeight="1" spans="1:8">
      <c r="A56" s="20">
        <v>38</v>
      </c>
      <c r="B56" s="19" t="str">
        <f>_xlfn.DISPIMG("ID_8F35AC5FE6A84029972ED7B24849C8B5",1)</f>
        <v>=DISPIMG("ID_8F35AC5FE6A84029972ED7B24849C8B5",1)</v>
      </c>
      <c r="C56" s="20" t="s">
        <v>166</v>
      </c>
      <c r="D56" s="20">
        <v>1</v>
      </c>
      <c r="E56" s="20" t="s">
        <v>102</v>
      </c>
      <c r="F56" s="20" t="s">
        <v>160</v>
      </c>
      <c r="G56" s="20" t="s">
        <v>167</v>
      </c>
      <c r="H56" s="27" t="s">
        <v>168</v>
      </c>
    </row>
    <row r="57" ht="171.95" customHeight="1" spans="1:8">
      <c r="A57" s="20">
        <v>39</v>
      </c>
      <c r="B57" s="19" t="str">
        <f>_xlfn.DISPIMG("ID_2EB6716423044DC787E62455A9590D18",1)</f>
        <v>=DISPIMG("ID_2EB6716423044DC787E62455A9590D18",1)</v>
      </c>
      <c r="C57" s="20" t="s">
        <v>169</v>
      </c>
      <c r="D57" s="20">
        <v>1</v>
      </c>
      <c r="E57" s="20" t="s">
        <v>102</v>
      </c>
      <c r="F57" s="20" t="s">
        <v>170</v>
      </c>
      <c r="G57" s="20" t="s">
        <v>171</v>
      </c>
      <c r="H57" s="27" t="s">
        <v>172</v>
      </c>
    </row>
    <row r="58" ht="132.95" customHeight="1" spans="1:8">
      <c r="A58" s="20">
        <v>40</v>
      </c>
      <c r="B58" s="19" t="str">
        <f>_xlfn.DISPIMG("ID_175F3033416049699CBF02702967EA90",1)</f>
        <v>=DISPIMG("ID_175F3033416049699CBF02702967EA90",1)</v>
      </c>
      <c r="C58" s="20" t="s">
        <v>173</v>
      </c>
      <c r="D58" s="20">
        <v>1</v>
      </c>
      <c r="E58" s="20" t="s">
        <v>102</v>
      </c>
      <c r="F58" s="20" t="s">
        <v>174</v>
      </c>
      <c r="G58" s="20" t="s">
        <v>175</v>
      </c>
      <c r="H58" s="27" t="s">
        <v>176</v>
      </c>
    </row>
    <row r="59" ht="137.1" customHeight="1" spans="1:8">
      <c r="A59" s="20">
        <v>41</v>
      </c>
      <c r="B59" s="19" t="str">
        <f>_xlfn.DISPIMG("ID_EA3332359D0343ACA6AA87B917A96598",1)</f>
        <v>=DISPIMG("ID_EA3332359D0343ACA6AA87B917A96598",1)</v>
      </c>
      <c r="C59" s="20" t="s">
        <v>177</v>
      </c>
      <c r="D59" s="20">
        <v>1</v>
      </c>
      <c r="E59" s="20" t="s">
        <v>102</v>
      </c>
      <c r="F59" s="20" t="s">
        <v>174</v>
      </c>
      <c r="G59" s="20" t="s">
        <v>178</v>
      </c>
      <c r="H59" s="27" t="s">
        <v>179</v>
      </c>
    </row>
    <row r="60" ht="59.1" customHeight="1" spans="1:8">
      <c r="A60" s="20">
        <v>42</v>
      </c>
      <c r="B60" s="20" t="str">
        <f>_xlfn.DISPIMG("ID_4C3A7CE72A82434A9B405C5BF6062293",1)</f>
        <v>=DISPIMG("ID_4C3A7CE72A82434A9B405C5BF6062293",1)</v>
      </c>
      <c r="C60" s="20" t="s">
        <v>180</v>
      </c>
      <c r="D60" s="20">
        <v>1</v>
      </c>
      <c r="E60" s="20" t="s">
        <v>102</v>
      </c>
      <c r="F60" s="20" t="s">
        <v>170</v>
      </c>
      <c r="G60" s="20" t="s">
        <v>181</v>
      </c>
      <c r="H60" s="27" t="s">
        <v>182</v>
      </c>
    </row>
    <row r="61" ht="89.1" customHeight="1" spans="1:8">
      <c r="A61" s="20">
        <v>43</v>
      </c>
      <c r="B61" s="19" t="str">
        <f>_xlfn.DISPIMG("ID_6C70462ED6E14394989A9DEAFCEF99A6",1)</f>
        <v>=DISPIMG("ID_6C70462ED6E14394989A9DEAFCEF99A6",1)</v>
      </c>
      <c r="C61" s="20" t="s">
        <v>183</v>
      </c>
      <c r="D61" s="20">
        <v>3</v>
      </c>
      <c r="E61" s="20" t="s">
        <v>12</v>
      </c>
      <c r="F61" s="20" t="s">
        <v>170</v>
      </c>
      <c r="G61" s="20" t="s">
        <v>184</v>
      </c>
      <c r="H61" s="27" t="s">
        <v>185</v>
      </c>
    </row>
    <row r="62" ht="93.95" customHeight="1" spans="1:8">
      <c r="A62" s="20">
        <v>44</v>
      </c>
      <c r="B62" s="19" t="str">
        <f>_xlfn.DISPIMG("ID_5C5F84FE24EC42F1812000523A5E6F92",1)</f>
        <v>=DISPIMG("ID_5C5F84FE24EC42F1812000523A5E6F92",1)</v>
      </c>
      <c r="C62" s="20" t="s">
        <v>186</v>
      </c>
      <c r="D62" s="20">
        <v>3</v>
      </c>
      <c r="E62" s="20" t="s">
        <v>12</v>
      </c>
      <c r="F62" s="20" t="s">
        <v>170</v>
      </c>
      <c r="G62" s="20" t="s">
        <v>184</v>
      </c>
      <c r="H62" s="27" t="s">
        <v>185</v>
      </c>
    </row>
    <row r="63" ht="96.95" customHeight="1" spans="1:8">
      <c r="A63" s="20">
        <v>45</v>
      </c>
      <c r="B63" s="19" t="str">
        <f>_xlfn.DISPIMG("ID_B919C56A2DC945B0AEA8FA34BBA64CBB",1)</f>
        <v>=DISPIMG("ID_B919C56A2DC945B0AEA8FA34BBA64CBB",1)</v>
      </c>
      <c r="C63" s="20" t="s">
        <v>187</v>
      </c>
      <c r="D63" s="20">
        <v>1</v>
      </c>
      <c r="E63" s="20" t="s">
        <v>102</v>
      </c>
      <c r="F63" s="20" t="s">
        <v>188</v>
      </c>
      <c r="G63" s="20" t="s">
        <v>189</v>
      </c>
      <c r="H63" s="27" t="s">
        <v>190</v>
      </c>
    </row>
    <row r="64" ht="116.1" customHeight="1" spans="1:8">
      <c r="A64" s="20">
        <v>46</v>
      </c>
      <c r="B64" s="19" t="str">
        <f>_xlfn.DISPIMG("ID_B6510418C360449791D060439962859A",1)</f>
        <v>=DISPIMG("ID_B6510418C360449791D060439962859A",1)</v>
      </c>
      <c r="C64" s="20" t="s">
        <v>191</v>
      </c>
      <c r="D64" s="20">
        <v>2</v>
      </c>
      <c r="E64" s="20" t="s">
        <v>12</v>
      </c>
      <c r="F64" s="20" t="s">
        <v>192</v>
      </c>
      <c r="G64" s="20" t="s">
        <v>193</v>
      </c>
      <c r="H64" s="27" t="s">
        <v>194</v>
      </c>
    </row>
    <row r="65" s="6" customFormat="1" ht="126" customHeight="1" spans="1:8">
      <c r="A65" s="20">
        <v>47</v>
      </c>
      <c r="B65" s="39" t="str">
        <f>_xlfn.DISPIMG("ID_F50D7D9581B74F0CA7D0FB2774E2D094",1)</f>
        <v>=DISPIMG("ID_F50D7D9581B74F0CA7D0FB2774E2D094",1)</v>
      </c>
      <c r="C65" s="20" t="s">
        <v>195</v>
      </c>
      <c r="D65" s="20">
        <v>1</v>
      </c>
      <c r="E65" s="20" t="s">
        <v>117</v>
      </c>
      <c r="F65" s="20" t="s">
        <v>196</v>
      </c>
      <c r="G65" s="20" t="s">
        <v>197</v>
      </c>
      <c r="H65" s="27" t="s">
        <v>198</v>
      </c>
    </row>
    <row r="66" ht="147.95" customHeight="1" spans="1:8">
      <c r="A66" s="20">
        <v>48</v>
      </c>
      <c r="B66" s="19" t="str">
        <f>_xlfn.DISPIMG("ID_488D1DF1205D4C30B151D84460577679",1)</f>
        <v>=DISPIMG("ID_488D1DF1205D4C30B151D84460577679",1)</v>
      </c>
      <c r="C66" s="20" t="s">
        <v>199</v>
      </c>
      <c r="D66" s="20">
        <v>1</v>
      </c>
      <c r="E66" s="20" t="s">
        <v>117</v>
      </c>
      <c r="F66" s="20" t="s">
        <v>200</v>
      </c>
      <c r="G66" s="20" t="s">
        <v>201</v>
      </c>
      <c r="H66" s="27" t="s">
        <v>202</v>
      </c>
    </row>
    <row r="67" ht="69" customHeight="1" spans="1:10">
      <c r="A67" s="28">
        <v>49</v>
      </c>
      <c r="B67" s="40" t="str">
        <f>_xlfn.DISPIMG("ID_99D06DBFBD884331AF3EB81428B7A38F",1)</f>
        <v>=DISPIMG("ID_99D06DBFBD884331AF3EB81428B7A38F",1)</v>
      </c>
      <c r="C67" s="28" t="s">
        <v>203</v>
      </c>
      <c r="D67" s="20">
        <v>1</v>
      </c>
      <c r="E67" s="20" t="s">
        <v>12</v>
      </c>
      <c r="F67" s="28" t="s">
        <v>204</v>
      </c>
      <c r="G67" s="20" t="s">
        <v>205</v>
      </c>
      <c r="H67" s="30" t="s">
        <v>206</v>
      </c>
      <c r="J67" s="38"/>
    </row>
    <row r="68" ht="69" customHeight="1" spans="1:10">
      <c r="A68" s="29"/>
      <c r="B68" s="40" t="str">
        <f>_xlfn.DISPIMG("ID_80C35299207F4FA68005994D26781114",1)</f>
        <v>=DISPIMG("ID_80C35299207F4FA68005994D26781114",1)</v>
      </c>
      <c r="C68" s="29"/>
      <c r="D68" s="20">
        <v>1</v>
      </c>
      <c r="E68" s="20" t="s">
        <v>12</v>
      </c>
      <c r="F68" s="29"/>
      <c r="G68" s="20" t="s">
        <v>207</v>
      </c>
      <c r="H68" s="33"/>
      <c r="J68" s="38"/>
    </row>
    <row r="69" ht="90" customHeight="1" spans="1:8">
      <c r="A69" s="20">
        <v>50</v>
      </c>
      <c r="B69" s="19" t="str">
        <f>_xlfn.DISPIMG("ID_1E564557E43D45348668A2EFFA7D0609",1)</f>
        <v>=DISPIMG("ID_1E564557E43D45348668A2EFFA7D0609",1)</v>
      </c>
      <c r="C69" s="20" t="s">
        <v>208</v>
      </c>
      <c r="D69" s="20">
        <v>7</v>
      </c>
      <c r="E69" s="20" t="s">
        <v>209</v>
      </c>
      <c r="F69" s="20" t="s">
        <v>210</v>
      </c>
      <c r="G69" s="20" t="s">
        <v>211</v>
      </c>
      <c r="H69" s="27" t="s">
        <v>212</v>
      </c>
    </row>
    <row r="70" ht="59.1" customHeight="1" spans="1:8">
      <c r="A70" s="20">
        <v>51</v>
      </c>
      <c r="B70" s="19" t="str">
        <f>_xlfn.DISPIMG("ID_F0B7F13FBB354F3D960849708370B630",1)</f>
        <v>=DISPIMG("ID_F0B7F13FBB354F3D960849708370B630",1)</v>
      </c>
      <c r="C70" s="20" t="s">
        <v>213</v>
      </c>
      <c r="D70" s="20">
        <v>5</v>
      </c>
      <c r="E70" s="20" t="s">
        <v>209</v>
      </c>
      <c r="F70" s="20" t="s">
        <v>214</v>
      </c>
      <c r="G70" s="20" t="s">
        <v>215</v>
      </c>
      <c r="H70" s="27" t="s">
        <v>216</v>
      </c>
    </row>
    <row r="71" ht="71.1" customHeight="1" spans="1:8">
      <c r="A71" s="20">
        <v>52</v>
      </c>
      <c r="B71" s="19" t="str">
        <f>_xlfn.DISPIMG("ID_A4E03724D29B4FE395968D831AC34B70",1)</f>
        <v>=DISPIMG("ID_A4E03724D29B4FE395968D831AC34B70",1)</v>
      </c>
      <c r="C71" s="20" t="s">
        <v>217</v>
      </c>
      <c r="D71" s="20">
        <v>3</v>
      </c>
      <c r="E71" s="20" t="s">
        <v>209</v>
      </c>
      <c r="F71" s="20" t="s">
        <v>33</v>
      </c>
      <c r="G71" s="20" t="s">
        <v>218</v>
      </c>
      <c r="H71" s="27" t="s">
        <v>219</v>
      </c>
    </row>
    <row r="72" ht="78" customHeight="1" spans="1:8">
      <c r="A72" s="20">
        <v>53</v>
      </c>
      <c r="B72" s="19" t="str">
        <f>_xlfn.DISPIMG("ID_31B042D953214A5EB2925DEE4904283A",1)</f>
        <v>=DISPIMG("ID_31B042D953214A5EB2925DEE4904283A",1)</v>
      </c>
      <c r="C72" s="20" t="s">
        <v>220</v>
      </c>
      <c r="D72" s="20">
        <v>5</v>
      </c>
      <c r="E72" s="20" t="s">
        <v>209</v>
      </c>
      <c r="F72" s="20" t="s">
        <v>33</v>
      </c>
      <c r="G72" s="20" t="s">
        <v>221</v>
      </c>
      <c r="H72" s="27" t="s">
        <v>222</v>
      </c>
    </row>
    <row r="73" ht="78" customHeight="1" spans="1:8">
      <c r="A73" s="20">
        <v>54</v>
      </c>
      <c r="B73" s="19" t="str">
        <f>_xlfn.DISPIMG("ID_00905D2985EF46A48832F5A87BF6E834",1)</f>
        <v>=DISPIMG("ID_00905D2985EF46A48832F5A87BF6E834",1)</v>
      </c>
      <c r="C73" s="20" t="s">
        <v>223</v>
      </c>
      <c r="D73" s="20">
        <v>1</v>
      </c>
      <c r="E73" s="20" t="s">
        <v>102</v>
      </c>
      <c r="F73" s="20" t="s">
        <v>224</v>
      </c>
      <c r="G73" s="20" t="s">
        <v>225</v>
      </c>
      <c r="H73" s="27" t="s">
        <v>226</v>
      </c>
    </row>
    <row r="74" ht="84" customHeight="1" spans="1:8">
      <c r="A74" s="20">
        <v>55</v>
      </c>
      <c r="B74" s="19" t="str">
        <f>_xlfn.DISPIMG("ID_5E983B5356CF4B77B4BA7A832211268E",1)</f>
        <v>=DISPIMG("ID_5E983B5356CF4B77B4BA7A832211268E",1)</v>
      </c>
      <c r="C74" s="20" t="s">
        <v>227</v>
      </c>
      <c r="D74" s="20">
        <v>1</v>
      </c>
      <c r="E74" s="20" t="s">
        <v>102</v>
      </c>
      <c r="F74" s="20" t="s">
        <v>228</v>
      </c>
      <c r="G74" s="20" t="s">
        <v>229</v>
      </c>
      <c r="H74" s="27" t="s">
        <v>230</v>
      </c>
    </row>
    <row r="75" ht="113.1" customHeight="1" spans="1:8">
      <c r="A75" s="20">
        <v>56</v>
      </c>
      <c r="B75" s="20"/>
      <c r="C75" s="20" t="s">
        <v>231</v>
      </c>
      <c r="D75" s="20">
        <v>9</v>
      </c>
      <c r="E75" s="20" t="s">
        <v>12</v>
      </c>
      <c r="F75" s="20" t="s">
        <v>232</v>
      </c>
      <c r="G75" s="20" t="s">
        <v>233</v>
      </c>
      <c r="H75" s="27" t="s">
        <v>234</v>
      </c>
    </row>
    <row r="76" ht="105" customHeight="1" spans="1:8">
      <c r="A76" s="20">
        <v>57</v>
      </c>
      <c r="B76" s="20"/>
      <c r="C76" s="20" t="s">
        <v>235</v>
      </c>
      <c r="D76" s="20">
        <v>2</v>
      </c>
      <c r="E76" s="20" t="s">
        <v>12</v>
      </c>
      <c r="F76" s="20" t="s">
        <v>236</v>
      </c>
      <c r="G76" s="20" t="s">
        <v>237</v>
      </c>
      <c r="H76" s="27" t="s">
        <v>238</v>
      </c>
    </row>
    <row r="77" ht="27" customHeight="1" spans="1:8">
      <c r="A77" s="41" t="s">
        <v>239</v>
      </c>
      <c r="B77" s="41"/>
      <c r="C77" s="41"/>
      <c r="D77" s="41"/>
      <c r="E77" s="41"/>
      <c r="F77" s="41"/>
      <c r="G77" s="41"/>
      <c r="H77" s="41"/>
    </row>
    <row r="78" ht="27" customHeight="1" spans="1:8">
      <c r="A78" s="13" t="s">
        <v>240</v>
      </c>
      <c r="B78" s="13"/>
      <c r="C78" s="13"/>
      <c r="D78" s="13"/>
      <c r="E78" s="13"/>
      <c r="F78" s="13"/>
      <c r="G78" s="13"/>
      <c r="H78" s="13"/>
    </row>
    <row r="79" ht="30" customHeight="1" spans="1:8">
      <c r="A79" s="15" t="s">
        <v>3</v>
      </c>
      <c r="B79" s="15" t="s">
        <v>4</v>
      </c>
      <c r="C79" s="15" t="s">
        <v>5</v>
      </c>
      <c r="D79" s="15" t="s">
        <v>6</v>
      </c>
      <c r="E79" s="15" t="s">
        <v>7</v>
      </c>
      <c r="F79" s="15" t="s">
        <v>8</v>
      </c>
      <c r="G79" s="15" t="s">
        <v>9</v>
      </c>
      <c r="H79" s="15" t="s">
        <v>10</v>
      </c>
    </row>
    <row r="80" ht="409.5" customHeight="1" spans="1:8">
      <c r="A80" s="20">
        <v>58</v>
      </c>
      <c r="B80" s="19" t="str">
        <f>_xlfn.DISPIMG("ID_762CEEC521AB4D8F94482A83D6434F3B",1)</f>
        <v>=DISPIMG("ID_762CEEC521AB4D8F94482A83D6434F3B",1)</v>
      </c>
      <c r="C80" s="20" t="s">
        <v>16</v>
      </c>
      <c r="D80" s="20">
        <v>4</v>
      </c>
      <c r="E80" s="20" t="s">
        <v>12</v>
      </c>
      <c r="F80" s="42" t="s">
        <v>241</v>
      </c>
      <c r="G80" s="20" t="s">
        <v>242</v>
      </c>
      <c r="H80" s="27" t="s">
        <v>243</v>
      </c>
    </row>
    <row r="81" ht="194.25" customHeight="1" spans="1:8">
      <c r="A81" s="20">
        <v>59</v>
      </c>
      <c r="B81" s="19" t="str">
        <f>_xlfn.DISPIMG("ID_8048FC5626B34216BA9BF773897ABF62",1)</f>
        <v>=DISPIMG("ID_8048FC5626B34216BA9BF773897ABF62",1)</v>
      </c>
      <c r="C81" s="20" t="s">
        <v>20</v>
      </c>
      <c r="D81" s="20">
        <v>25</v>
      </c>
      <c r="E81" s="20" t="s">
        <v>12</v>
      </c>
      <c r="F81" s="20" t="s">
        <v>244</v>
      </c>
      <c r="G81" s="20" t="s">
        <v>245</v>
      </c>
      <c r="H81" s="43" t="s">
        <v>246</v>
      </c>
    </row>
    <row r="82" ht="172.5" customHeight="1" spans="1:8">
      <c r="A82" s="20">
        <v>60</v>
      </c>
      <c r="B82" s="19" t="str">
        <f>_xlfn.DISPIMG("ID_DB1B733CC77B4CF89E9B60186969E084",1)</f>
        <v>=DISPIMG("ID_DB1B733CC77B4CF89E9B60186969E084",1)</v>
      </c>
      <c r="C82" s="20" t="s">
        <v>24</v>
      </c>
      <c r="D82" s="20">
        <v>19</v>
      </c>
      <c r="E82" s="20" t="s">
        <v>12</v>
      </c>
      <c r="F82" s="20" t="s">
        <v>247</v>
      </c>
      <c r="G82" s="20" t="s">
        <v>248</v>
      </c>
      <c r="H82" s="27" t="s">
        <v>27</v>
      </c>
    </row>
    <row r="83" ht="100.95" spans="1:8">
      <c r="A83" s="20">
        <v>61</v>
      </c>
      <c r="B83" s="19" t="str">
        <f>_xlfn.DISPIMG("ID_913B4E05EC9C45D3BD7D49A3AADEF8E1",1)</f>
        <v>=DISPIMG("ID_913B4E05EC9C45D3BD7D49A3AADEF8E1",1)</v>
      </c>
      <c r="C83" s="20" t="s">
        <v>249</v>
      </c>
      <c r="D83" s="20">
        <v>23</v>
      </c>
      <c r="E83" s="20" t="s">
        <v>12</v>
      </c>
      <c r="F83" s="20" t="s">
        <v>250</v>
      </c>
      <c r="G83" s="20" t="s">
        <v>251</v>
      </c>
      <c r="H83" s="43" t="s">
        <v>252</v>
      </c>
    </row>
    <row r="84" ht="103.3" spans="1:8">
      <c r="A84" s="20">
        <v>62</v>
      </c>
      <c r="B84" s="19" t="str">
        <f>_xlfn.DISPIMG("ID_1B8F15E0619D44AB83AAAE7289D0FACB",1)</f>
        <v>=DISPIMG("ID_1B8F15E0619D44AB83AAAE7289D0FACB",1)</v>
      </c>
      <c r="C84" s="20" t="s">
        <v>48</v>
      </c>
      <c r="D84" s="20">
        <v>27</v>
      </c>
      <c r="E84" s="20" t="s">
        <v>12</v>
      </c>
      <c r="F84" s="20" t="s">
        <v>253</v>
      </c>
      <c r="G84" s="20" t="s">
        <v>50</v>
      </c>
      <c r="H84" s="27" t="s">
        <v>51</v>
      </c>
    </row>
    <row r="85" ht="97.7" spans="1:8">
      <c r="A85" s="20">
        <v>63</v>
      </c>
      <c r="B85" s="20" t="str">
        <f>_xlfn.DISPIMG("ID_B4DE9E5B3FE24C85B6D6ADBE287B829A",1)</f>
        <v>=DISPIMG("ID_B4DE9E5B3FE24C85B6D6ADBE287B829A",1)</v>
      </c>
      <c r="C85" s="20" t="s">
        <v>52</v>
      </c>
      <c r="D85" s="20">
        <v>12</v>
      </c>
      <c r="E85" s="20" t="s">
        <v>12</v>
      </c>
      <c r="F85" s="20" t="s">
        <v>253</v>
      </c>
      <c r="G85" s="20" t="s">
        <v>53</v>
      </c>
      <c r="H85" s="27" t="s">
        <v>54</v>
      </c>
    </row>
    <row r="86" ht="38.25" spans="1:8">
      <c r="A86" s="20">
        <v>64</v>
      </c>
      <c r="B86" s="20" t="str">
        <f>_xlfn.DISPIMG("ID_FA304529B39B41749BF693EA93AEF28C",1)</f>
        <v>=DISPIMG("ID_FA304529B39B41749BF693EA93AEF28C",1)</v>
      </c>
      <c r="C86" s="20" t="s">
        <v>254</v>
      </c>
      <c r="D86" s="20">
        <v>50</v>
      </c>
      <c r="E86" s="20" t="s">
        <v>12</v>
      </c>
      <c r="F86" s="20" t="s">
        <v>253</v>
      </c>
      <c r="G86" s="20" t="s">
        <v>59</v>
      </c>
      <c r="H86" s="27" t="s">
        <v>60</v>
      </c>
    </row>
    <row r="87" ht="38.25" spans="1:8">
      <c r="A87" s="20">
        <v>65</v>
      </c>
      <c r="B87" s="20" t="str">
        <f>_xlfn.DISPIMG("ID_72B611F573E54772A6E2DDAC1ABFC33A",1)</f>
        <v>=DISPIMG("ID_72B611F573E54772A6E2DDAC1ABFC33A",1)</v>
      </c>
      <c r="C87" s="20" t="s">
        <v>62</v>
      </c>
      <c r="D87" s="20">
        <v>25</v>
      </c>
      <c r="E87" s="20" t="s">
        <v>12</v>
      </c>
      <c r="F87" s="20" t="s">
        <v>253</v>
      </c>
      <c r="G87" s="20" t="s">
        <v>63</v>
      </c>
      <c r="H87" s="27" t="s">
        <v>64</v>
      </c>
    </row>
    <row r="88" ht="27.95" customHeight="1" spans="1:8">
      <c r="A88" s="44" t="s">
        <v>255</v>
      </c>
      <c r="B88" s="45"/>
      <c r="C88" s="45"/>
      <c r="D88" s="45"/>
      <c r="E88" s="45"/>
      <c r="F88" s="45"/>
      <c r="G88" s="45"/>
      <c r="H88" s="46"/>
    </row>
    <row r="89" ht="27.95" customHeight="1" spans="1:8">
      <c r="A89" s="15" t="s">
        <v>3</v>
      </c>
      <c r="B89" s="15" t="s">
        <v>4</v>
      </c>
      <c r="C89" s="15" t="s">
        <v>5</v>
      </c>
      <c r="D89" s="15" t="s">
        <v>6</v>
      </c>
      <c r="E89" s="15" t="s">
        <v>7</v>
      </c>
      <c r="F89" s="15" t="s">
        <v>8</v>
      </c>
      <c r="G89" s="15" t="s">
        <v>9</v>
      </c>
      <c r="H89" s="15" t="s">
        <v>10</v>
      </c>
    </row>
    <row r="90" ht="76.5" spans="1:8">
      <c r="A90" s="20">
        <v>66</v>
      </c>
      <c r="B90" s="19" t="str">
        <f>_xlfn.DISPIMG("ID_1DED8263149D4708A288C9F6483D04ED",1)</f>
        <v>=DISPIMG("ID_1DED8263149D4708A288C9F6483D04ED",1)</v>
      </c>
      <c r="C90" s="20" t="s">
        <v>68</v>
      </c>
      <c r="D90" s="20">
        <v>13</v>
      </c>
      <c r="E90" s="20" t="s">
        <v>12</v>
      </c>
      <c r="F90" s="20" t="s">
        <v>256</v>
      </c>
      <c r="G90" s="20" t="s">
        <v>257</v>
      </c>
      <c r="H90" s="27" t="s">
        <v>258</v>
      </c>
    </row>
    <row r="91" ht="89.25" spans="1:8">
      <c r="A91" s="20">
        <v>67</v>
      </c>
      <c r="B91" s="20" t="str">
        <f>_xlfn.DISPIMG("ID_90FD86EC492340E5A973B515403793A6",1)</f>
        <v>=DISPIMG("ID_90FD86EC492340E5A973B515403793A6",1)</v>
      </c>
      <c r="C91" s="20" t="s">
        <v>80</v>
      </c>
      <c r="D91" s="20">
        <v>25</v>
      </c>
      <c r="E91" s="20" t="s">
        <v>12</v>
      </c>
      <c r="F91" s="20" t="s">
        <v>259</v>
      </c>
      <c r="G91" s="20" t="s">
        <v>82</v>
      </c>
      <c r="H91" s="43" t="s">
        <v>83</v>
      </c>
    </row>
    <row r="92" ht="114.75" spans="1:8">
      <c r="A92" s="20">
        <v>68</v>
      </c>
      <c r="B92" s="20"/>
      <c r="C92" s="20" t="s">
        <v>84</v>
      </c>
      <c r="D92" s="20">
        <v>1</v>
      </c>
      <c r="E92" s="20" t="s">
        <v>12</v>
      </c>
      <c r="F92" s="20" t="s">
        <v>260</v>
      </c>
      <c r="G92" s="20" t="s">
        <v>86</v>
      </c>
      <c r="H92" s="27" t="s">
        <v>87</v>
      </c>
    </row>
    <row r="93" ht="51" spans="1:8">
      <c r="A93" s="20">
        <v>69</v>
      </c>
      <c r="B93" s="20" t="str">
        <f>_xlfn.DISPIMG("ID_1D3B7FEC187E4761A4A9FA7E909C7295",1)</f>
        <v>=DISPIMG("ID_1D3B7FEC187E4761A4A9FA7E909C7295",1)</v>
      </c>
      <c r="C93" s="20" t="s">
        <v>88</v>
      </c>
      <c r="D93" s="20">
        <v>16</v>
      </c>
      <c r="E93" s="20" t="s">
        <v>12</v>
      </c>
      <c r="F93" s="20" t="s">
        <v>261</v>
      </c>
      <c r="G93" s="20" t="s">
        <v>90</v>
      </c>
      <c r="H93" s="27" t="s">
        <v>91</v>
      </c>
    </row>
    <row r="94" ht="24" customHeight="1" spans="1:8">
      <c r="A94" s="13" t="s">
        <v>262</v>
      </c>
      <c r="B94" s="13"/>
      <c r="C94" s="13"/>
      <c r="D94" s="13"/>
      <c r="E94" s="13"/>
      <c r="F94" s="13"/>
      <c r="G94" s="13"/>
      <c r="H94" s="13"/>
    </row>
    <row r="95" ht="24" customHeight="1" spans="1:8">
      <c r="A95" s="13" t="s">
        <v>263</v>
      </c>
      <c r="B95" s="13"/>
      <c r="C95" s="13"/>
      <c r="D95" s="13"/>
      <c r="E95" s="13"/>
      <c r="F95" s="13"/>
      <c r="G95" s="13"/>
      <c r="H95" s="13"/>
    </row>
    <row r="96" ht="24" customHeight="1" spans="1:8">
      <c r="A96" s="15" t="s">
        <v>3</v>
      </c>
      <c r="B96" s="15" t="s">
        <v>4</v>
      </c>
      <c r="C96" s="15" t="s">
        <v>5</v>
      </c>
      <c r="D96" s="15" t="s">
        <v>6</v>
      </c>
      <c r="E96" s="15" t="s">
        <v>7</v>
      </c>
      <c r="F96" s="15" t="s">
        <v>8</v>
      </c>
      <c r="G96" s="15" t="s">
        <v>9</v>
      </c>
      <c r="H96" s="15" t="s">
        <v>10</v>
      </c>
    </row>
    <row r="97" ht="408" customHeight="1" spans="1:9">
      <c r="A97" s="20">
        <v>70</v>
      </c>
      <c r="B97" s="19" t="str">
        <f>_xlfn.DISPIMG("ID_211675BB8EDE445E80F1B9234879049C",1)</f>
        <v>=DISPIMG("ID_211675BB8EDE445E80F1B9234879049C",1)</v>
      </c>
      <c r="C97" s="20" t="s">
        <v>11</v>
      </c>
      <c r="D97" s="20">
        <v>2</v>
      </c>
      <c r="E97" s="20" t="s">
        <v>12</v>
      </c>
      <c r="F97" s="20" t="s">
        <v>264</v>
      </c>
      <c r="G97" s="20" t="s">
        <v>265</v>
      </c>
      <c r="H97" s="27" t="s">
        <v>266</v>
      </c>
      <c r="I97" s="52"/>
    </row>
    <row r="98" ht="409.5" spans="1:8">
      <c r="A98" s="20">
        <v>71</v>
      </c>
      <c r="B98" s="19" t="str">
        <f>_xlfn.DISPIMG("ID_762CEEC521AB4D8F94482A83D6434F3B",1)</f>
        <v>=DISPIMG("ID_762CEEC521AB4D8F94482A83D6434F3B",1)</v>
      </c>
      <c r="C98" s="20" t="s">
        <v>16</v>
      </c>
      <c r="D98" s="20">
        <v>7</v>
      </c>
      <c r="E98" s="20" t="s">
        <v>12</v>
      </c>
      <c r="F98" s="20" t="s">
        <v>267</v>
      </c>
      <c r="G98" s="20" t="s">
        <v>242</v>
      </c>
      <c r="H98" s="27" t="s">
        <v>268</v>
      </c>
    </row>
    <row r="99" ht="127.5" spans="1:8">
      <c r="A99" s="20">
        <v>72</v>
      </c>
      <c r="B99" s="19" t="str">
        <f>_xlfn.DISPIMG("ID_3E554B4437444F3FB49934770D205A75",1)</f>
        <v>=DISPIMG("ID_3E554B4437444F3FB49934770D205A75",1)</v>
      </c>
      <c r="C99" s="20" t="s">
        <v>269</v>
      </c>
      <c r="D99" s="20">
        <v>25</v>
      </c>
      <c r="E99" s="20" t="s">
        <v>12</v>
      </c>
      <c r="F99" s="20" t="s">
        <v>270</v>
      </c>
      <c r="G99" s="20" t="s">
        <v>245</v>
      </c>
      <c r="H99" s="43" t="s">
        <v>246</v>
      </c>
    </row>
    <row r="100" ht="89.25" spans="1:8">
      <c r="A100" s="20">
        <v>73</v>
      </c>
      <c r="B100" s="19" t="str">
        <f>_xlfn.DISPIMG("ID_9DC611F35AB84E6DB3DAD2FDF45D8C2B",1)</f>
        <v>=DISPIMG("ID_9DC611F35AB84E6DB3DAD2FDF45D8C2B",1)</v>
      </c>
      <c r="C100" s="20" t="s">
        <v>271</v>
      </c>
      <c r="D100" s="20">
        <v>16</v>
      </c>
      <c r="E100" s="20" t="s">
        <v>12</v>
      </c>
      <c r="F100" s="20" t="s">
        <v>272</v>
      </c>
      <c r="G100" s="20" t="s">
        <v>273</v>
      </c>
      <c r="H100" s="43" t="s">
        <v>274</v>
      </c>
    </row>
    <row r="101" ht="95.2" spans="1:8">
      <c r="A101" s="20">
        <v>74</v>
      </c>
      <c r="B101" s="19" t="str">
        <f>_xlfn.DISPIMG("ID_1F8CE4EDDC554D1A8171554FD89C0743",1)</f>
        <v>=DISPIMG("ID_1F8CE4EDDC554D1A8171554FD89C0743",1)</v>
      </c>
      <c r="C101" s="20" t="s">
        <v>24</v>
      </c>
      <c r="D101" s="20">
        <v>47</v>
      </c>
      <c r="E101" s="20" t="s">
        <v>12</v>
      </c>
      <c r="F101" s="20" t="s">
        <v>275</v>
      </c>
      <c r="G101" s="20" t="s">
        <v>276</v>
      </c>
      <c r="H101" s="43" t="s">
        <v>277</v>
      </c>
    </row>
    <row r="102" ht="148" customHeight="1" spans="1:8">
      <c r="A102" s="20">
        <v>75</v>
      </c>
      <c r="B102" s="19" t="str">
        <f>_xlfn.DISPIMG("ID_C6759089AF784F0E8E75604B3F2BEF7A",1)</f>
        <v>=DISPIMG("ID_C6759089AF784F0E8E75604B3F2BEF7A",1)</v>
      </c>
      <c r="C102" s="20" t="s">
        <v>28</v>
      </c>
      <c r="D102" s="20">
        <v>2</v>
      </c>
      <c r="E102" s="20" t="s">
        <v>12</v>
      </c>
      <c r="F102" s="20" t="s">
        <v>278</v>
      </c>
      <c r="G102" s="20" t="s">
        <v>30</v>
      </c>
      <c r="H102" s="27" t="s">
        <v>279</v>
      </c>
    </row>
    <row r="103" ht="100.95" spans="1:8">
      <c r="A103" s="20">
        <v>76</v>
      </c>
      <c r="B103" s="19" t="str">
        <f>_xlfn.DISPIMG("ID_913B4E05EC9C45D3BD7D49A3AADEF8E1",1)</f>
        <v>=DISPIMG("ID_913B4E05EC9C45D3BD7D49A3AADEF8E1",1)</v>
      </c>
      <c r="C103" s="20" t="s">
        <v>249</v>
      </c>
      <c r="D103" s="20">
        <v>79</v>
      </c>
      <c r="E103" s="20" t="s">
        <v>12</v>
      </c>
      <c r="F103" s="20" t="s">
        <v>280</v>
      </c>
      <c r="G103" s="20" t="s">
        <v>251</v>
      </c>
      <c r="H103" s="43" t="s">
        <v>281</v>
      </c>
    </row>
    <row r="104" ht="79.15" spans="1:8">
      <c r="A104" s="20">
        <v>77</v>
      </c>
      <c r="B104" s="20" t="str">
        <f>_xlfn.DISPIMG("ID_770D1E61D04D464BABB2C523F70AAC1D",1)</f>
        <v>=DISPIMG("ID_770D1E61D04D464BABB2C523F70AAC1D",1)</v>
      </c>
      <c r="C104" s="20" t="s">
        <v>41</v>
      </c>
      <c r="D104" s="20">
        <v>34</v>
      </c>
      <c r="E104" s="20" t="s">
        <v>12</v>
      </c>
      <c r="F104" s="20" t="s">
        <v>282</v>
      </c>
      <c r="G104" s="20" t="s">
        <v>43</v>
      </c>
      <c r="H104" s="27" t="s">
        <v>283</v>
      </c>
    </row>
    <row r="105" ht="76.5" spans="1:8">
      <c r="A105" s="20">
        <v>78</v>
      </c>
      <c r="B105" s="20" t="str">
        <f>_xlfn.DISPIMG("ID_1B8F15E0619D44AB83AAAE7289D0FACB",1)</f>
        <v>=DISPIMG("ID_1B8F15E0619D44AB83AAAE7289D0FACB",1)</v>
      </c>
      <c r="C105" s="20" t="s">
        <v>48</v>
      </c>
      <c r="D105" s="20">
        <v>7</v>
      </c>
      <c r="E105" s="20" t="s">
        <v>12</v>
      </c>
      <c r="F105" s="20" t="s">
        <v>49</v>
      </c>
      <c r="G105" s="20" t="s">
        <v>50</v>
      </c>
      <c r="H105" s="27" t="s">
        <v>51</v>
      </c>
    </row>
    <row r="106" ht="76.5" spans="1:8">
      <c r="A106" s="20">
        <v>79</v>
      </c>
      <c r="B106" s="20" t="str">
        <f>_xlfn.DISPIMG("ID_B4DE9E5B3FE24C85B6D6ADBE287B829A",1)</f>
        <v>=DISPIMG("ID_B4DE9E5B3FE24C85B6D6ADBE287B829A",1)</v>
      </c>
      <c r="C106" s="20" t="s">
        <v>52</v>
      </c>
      <c r="D106" s="20">
        <v>51</v>
      </c>
      <c r="E106" s="20" t="s">
        <v>12</v>
      </c>
      <c r="F106" s="20" t="s">
        <v>49</v>
      </c>
      <c r="G106" s="20" t="s">
        <v>53</v>
      </c>
      <c r="H106" s="27" t="s">
        <v>284</v>
      </c>
    </row>
    <row r="107" ht="66.4" spans="1:8">
      <c r="A107" s="20">
        <v>80</v>
      </c>
      <c r="B107" s="20" t="str">
        <f>_xlfn.DISPIMG("ID_22A7633CC18E4034A063ECF1A0460EFA",1)</f>
        <v>=DISPIMG("ID_22A7633CC18E4034A063ECF1A0460EFA",1)</v>
      </c>
      <c r="C107" s="20" t="s">
        <v>55</v>
      </c>
      <c r="D107" s="20">
        <v>5</v>
      </c>
      <c r="E107" s="20" t="s">
        <v>12</v>
      </c>
      <c r="F107" s="20" t="s">
        <v>49</v>
      </c>
      <c r="G107" s="20" t="s">
        <v>56</v>
      </c>
      <c r="H107" s="27" t="s">
        <v>57</v>
      </c>
    </row>
    <row r="108" ht="25.5" spans="1:8">
      <c r="A108" s="47">
        <v>81</v>
      </c>
      <c r="B108" s="48" t="str">
        <f>_xlfn.DISPIMG("ID_F6F5C90D19564C0CABE3ABDD33A49597",1)</f>
        <v>=DISPIMG("ID_F6F5C90D19564C0CABE3ABDD33A49597",1)</v>
      </c>
      <c r="C108" s="28" t="s">
        <v>285</v>
      </c>
      <c r="D108" s="27">
        <v>600</v>
      </c>
      <c r="E108" s="27" t="s">
        <v>12</v>
      </c>
      <c r="F108" s="27" t="s">
        <v>49</v>
      </c>
      <c r="G108" s="27" t="s">
        <v>59</v>
      </c>
      <c r="H108" s="27" t="s">
        <v>60</v>
      </c>
    </row>
    <row r="109" ht="25.5" spans="1:8">
      <c r="A109" s="49"/>
      <c r="B109" s="50"/>
      <c r="C109" s="29"/>
      <c r="D109" s="27">
        <v>11</v>
      </c>
      <c r="E109" s="27" t="s">
        <v>12</v>
      </c>
      <c r="F109" s="27" t="s">
        <v>49</v>
      </c>
      <c r="G109" s="27" t="s">
        <v>61</v>
      </c>
      <c r="H109" s="27" t="s">
        <v>60</v>
      </c>
    </row>
    <row r="110" ht="25.5" spans="1:8">
      <c r="A110" s="47">
        <v>82</v>
      </c>
      <c r="B110" s="48" t="str">
        <f>_xlfn.DISPIMG("ID_6578BE803C1B4A61AC0D9CEAE235D45E",1)</f>
        <v>=DISPIMG("ID_6578BE803C1B4A61AC0D9CEAE235D45E",1)</v>
      </c>
      <c r="C110" s="28" t="s">
        <v>286</v>
      </c>
      <c r="D110" s="27">
        <v>890</v>
      </c>
      <c r="E110" s="27" t="s">
        <v>12</v>
      </c>
      <c r="F110" s="27" t="s">
        <v>49</v>
      </c>
      <c r="G110" s="27" t="s">
        <v>63</v>
      </c>
      <c r="H110" s="27" t="s">
        <v>64</v>
      </c>
    </row>
    <row r="111" ht="51" spans="1:8">
      <c r="A111" s="49"/>
      <c r="B111" s="50"/>
      <c r="C111" s="29"/>
      <c r="D111" s="27">
        <v>10</v>
      </c>
      <c r="E111" s="27" t="s">
        <v>12</v>
      </c>
      <c r="F111" s="27" t="s">
        <v>49</v>
      </c>
      <c r="G111" s="27" t="s">
        <v>65</v>
      </c>
      <c r="H111" s="27" t="s">
        <v>66</v>
      </c>
    </row>
    <row r="112" ht="26.1" customHeight="1" spans="1:8">
      <c r="A112" s="13" t="s">
        <v>287</v>
      </c>
      <c r="B112" s="13"/>
      <c r="C112" s="13"/>
      <c r="D112" s="13"/>
      <c r="E112" s="13"/>
      <c r="F112" s="13"/>
      <c r="G112" s="13"/>
      <c r="H112" s="13"/>
    </row>
    <row r="113" ht="26.1" customHeight="1" spans="1:8">
      <c r="A113" s="15" t="s">
        <v>3</v>
      </c>
      <c r="B113" s="15" t="s">
        <v>4</v>
      </c>
      <c r="C113" s="15" t="s">
        <v>5</v>
      </c>
      <c r="D113" s="15" t="s">
        <v>6</v>
      </c>
      <c r="E113" s="15" t="s">
        <v>7</v>
      </c>
      <c r="F113" s="15" t="s">
        <v>8</v>
      </c>
      <c r="G113" s="15" t="s">
        <v>9</v>
      </c>
      <c r="H113" s="15" t="s">
        <v>10</v>
      </c>
    </row>
    <row r="114" ht="102" spans="1:8">
      <c r="A114" s="20">
        <v>83</v>
      </c>
      <c r="B114" s="20"/>
      <c r="C114" s="20" t="s">
        <v>68</v>
      </c>
      <c r="D114" s="20">
        <v>46</v>
      </c>
      <c r="E114" s="20" t="s">
        <v>12</v>
      </c>
      <c r="F114" s="20" t="s">
        <v>69</v>
      </c>
      <c r="G114" s="20" t="s">
        <v>70</v>
      </c>
      <c r="H114" s="43" t="s">
        <v>71</v>
      </c>
    </row>
    <row r="115" ht="76.5" spans="1:8">
      <c r="A115" s="20">
        <v>84</v>
      </c>
      <c r="B115" s="20" t="str">
        <f>_xlfn.DISPIMG("ID_E31A8B5D0039411D9BFA703F1B241207",1)</f>
        <v>=DISPIMG("ID_E31A8B5D0039411D9BFA703F1B241207",1)</v>
      </c>
      <c r="C115" s="20" t="s">
        <v>72</v>
      </c>
      <c r="D115" s="20">
        <v>45</v>
      </c>
      <c r="E115" s="20" t="s">
        <v>12</v>
      </c>
      <c r="F115" s="20" t="s">
        <v>69</v>
      </c>
      <c r="G115" s="20" t="s">
        <v>73</v>
      </c>
      <c r="H115" s="27" t="s">
        <v>288</v>
      </c>
    </row>
    <row r="116" ht="63.75" spans="1:8">
      <c r="A116" s="20">
        <v>85</v>
      </c>
      <c r="B116" s="20" t="str">
        <f>_xlfn.DISPIMG("ID_90FD86EC492340E5A973B515403793A6",1)</f>
        <v>=DISPIMG("ID_90FD86EC492340E5A973B515403793A6",1)</v>
      </c>
      <c r="C116" s="20" t="s">
        <v>80</v>
      </c>
      <c r="D116" s="20">
        <v>82</v>
      </c>
      <c r="E116" s="20" t="s">
        <v>12</v>
      </c>
      <c r="F116" s="20" t="s">
        <v>81</v>
      </c>
      <c r="G116" s="20" t="s">
        <v>82</v>
      </c>
      <c r="H116" s="43" t="s">
        <v>289</v>
      </c>
    </row>
    <row r="117" ht="114.75" spans="1:8">
      <c r="A117" s="20">
        <v>86</v>
      </c>
      <c r="B117" s="20"/>
      <c r="C117" s="20" t="s">
        <v>84</v>
      </c>
      <c r="D117" s="20">
        <v>4</v>
      </c>
      <c r="E117" s="20" t="s">
        <v>12</v>
      </c>
      <c r="F117" s="20" t="s">
        <v>85</v>
      </c>
      <c r="G117" s="20" t="s">
        <v>86</v>
      </c>
      <c r="H117" s="27" t="s">
        <v>87</v>
      </c>
    </row>
    <row r="118" ht="51" spans="1:8">
      <c r="A118" s="20">
        <v>87</v>
      </c>
      <c r="B118" s="20" t="str">
        <f>_xlfn.DISPIMG("ID_1D3B7FEC187E4761A4A9FA7E909C7295",1)</f>
        <v>=DISPIMG("ID_1D3B7FEC187E4761A4A9FA7E909C7295",1)</v>
      </c>
      <c r="C118" s="20" t="s">
        <v>88</v>
      </c>
      <c r="D118" s="20">
        <v>45</v>
      </c>
      <c r="E118" s="20" t="s">
        <v>12</v>
      </c>
      <c r="F118" s="20" t="s">
        <v>89</v>
      </c>
      <c r="G118" s="20" t="s">
        <v>90</v>
      </c>
      <c r="H118" s="27" t="s">
        <v>91</v>
      </c>
    </row>
    <row r="119" ht="140.25" spans="1:8">
      <c r="A119" s="20">
        <v>88</v>
      </c>
      <c r="B119" s="20" t="str">
        <f>_xlfn.DISPIMG("ID_75774C9C303E41958B80A5A22B77F4CD",1)</f>
        <v>=DISPIMG("ID_75774C9C303E41958B80A5A22B77F4CD",1)</v>
      </c>
      <c r="C119" s="20" t="s">
        <v>92</v>
      </c>
      <c r="D119" s="20">
        <v>4</v>
      </c>
      <c r="E119" s="20" t="s">
        <v>12</v>
      </c>
      <c r="F119" s="20" t="s">
        <v>290</v>
      </c>
      <c r="G119" s="20" t="s">
        <v>94</v>
      </c>
      <c r="H119" s="27" t="s">
        <v>95</v>
      </c>
    </row>
    <row r="120" ht="123" customHeight="1" spans="1:8">
      <c r="A120" s="20">
        <v>89</v>
      </c>
      <c r="B120" s="19" t="str">
        <f>_xlfn.DISPIMG("ID_742DEF8E53904527A097DD5608E34F65",1)</f>
        <v>=DISPIMG("ID_742DEF8E53904527A097DD5608E34F65",1)</v>
      </c>
      <c r="C120" s="20" t="s">
        <v>291</v>
      </c>
      <c r="D120" s="20">
        <v>15</v>
      </c>
      <c r="E120" s="20" t="s">
        <v>292</v>
      </c>
      <c r="F120" s="20" t="s">
        <v>293</v>
      </c>
      <c r="G120" s="20" t="s">
        <v>294</v>
      </c>
      <c r="H120" s="27" t="s">
        <v>295</v>
      </c>
    </row>
    <row r="121" ht="65.6" spans="1:8">
      <c r="A121" s="20">
        <v>90</v>
      </c>
      <c r="B121" s="19" t="str">
        <f>_xlfn.DISPIMG("ID_34AC0DD4A7934D8191DE385BD11CFDA1",1)</f>
        <v>=DISPIMG("ID_34AC0DD4A7934D8191DE385BD11CFDA1",1)</v>
      </c>
      <c r="C121" s="26" t="s">
        <v>76</v>
      </c>
      <c r="D121" s="20">
        <v>16</v>
      </c>
      <c r="E121" s="20" t="s">
        <v>12</v>
      </c>
      <c r="F121" s="20" t="s">
        <v>296</v>
      </c>
      <c r="G121" s="20" t="s">
        <v>78</v>
      </c>
      <c r="H121" s="27" t="s">
        <v>79</v>
      </c>
    </row>
    <row r="122" ht="130" customHeight="1" spans="1:8">
      <c r="A122" s="20">
        <v>91</v>
      </c>
      <c r="B122" s="19" t="str">
        <f>_xlfn.DISPIMG("ID_FE7E7CD10F504584BC0B13D0B6ABEA11",1)</f>
        <v>=DISPIMG("ID_FE7E7CD10F504584BC0B13D0B6ABEA11",1)</v>
      </c>
      <c r="C122" s="20" t="s">
        <v>297</v>
      </c>
      <c r="D122" s="20">
        <v>1</v>
      </c>
      <c r="E122" s="20" t="s">
        <v>12</v>
      </c>
      <c r="F122" s="20" t="s">
        <v>298</v>
      </c>
      <c r="G122" s="20" t="s">
        <v>299</v>
      </c>
      <c r="H122" s="27" t="s">
        <v>300</v>
      </c>
    </row>
    <row r="123" ht="27" customHeight="1" spans="1:8">
      <c r="A123" s="13" t="s">
        <v>301</v>
      </c>
      <c r="B123" s="13"/>
      <c r="C123" s="13"/>
      <c r="D123" s="13"/>
      <c r="E123" s="13"/>
      <c r="F123" s="13"/>
      <c r="G123" s="13"/>
      <c r="H123" s="13"/>
    </row>
    <row r="124" ht="27.95" customHeight="1" spans="1:8">
      <c r="A124" s="15" t="s">
        <v>3</v>
      </c>
      <c r="B124" s="15" t="s">
        <v>4</v>
      </c>
      <c r="C124" s="15" t="s">
        <v>5</v>
      </c>
      <c r="D124" s="15" t="s">
        <v>6</v>
      </c>
      <c r="E124" s="15" t="s">
        <v>7</v>
      </c>
      <c r="F124" s="15" t="s">
        <v>8</v>
      </c>
      <c r="G124" s="15" t="s">
        <v>9</v>
      </c>
      <c r="H124" s="15" t="s">
        <v>10</v>
      </c>
    </row>
    <row r="125" ht="38.25" spans="1:8">
      <c r="A125" s="20">
        <v>92</v>
      </c>
      <c r="B125" s="20"/>
      <c r="C125" s="20" t="s">
        <v>302</v>
      </c>
      <c r="D125" s="20">
        <v>1</v>
      </c>
      <c r="E125" s="20" t="s">
        <v>102</v>
      </c>
      <c r="F125" s="20" t="s">
        <v>303</v>
      </c>
      <c r="G125" s="20" t="s">
        <v>304</v>
      </c>
      <c r="H125" s="27" t="s">
        <v>305</v>
      </c>
    </row>
    <row r="126" ht="125" customHeight="1" spans="1:8">
      <c r="A126" s="20">
        <v>93</v>
      </c>
      <c r="B126" s="20"/>
      <c r="C126" s="20" t="s">
        <v>306</v>
      </c>
      <c r="D126" s="20">
        <v>1</v>
      </c>
      <c r="E126" s="20" t="s">
        <v>102</v>
      </c>
      <c r="F126" s="20" t="s">
        <v>307</v>
      </c>
      <c r="G126" s="20" t="s">
        <v>308</v>
      </c>
      <c r="H126" s="27" t="s">
        <v>309</v>
      </c>
    </row>
    <row r="127" ht="51.25" spans="1:8">
      <c r="A127" s="20">
        <v>94</v>
      </c>
      <c r="B127" s="19" t="str">
        <f>_xlfn.DISPIMG("ID_034FADBB79E34E4DB7D49BA68892D5FB",1)</f>
        <v>=DISPIMG("ID_034FADBB79E34E4DB7D49BA68892D5FB",1)</v>
      </c>
      <c r="C127" s="20" t="s">
        <v>310</v>
      </c>
      <c r="D127" s="20">
        <v>2</v>
      </c>
      <c r="E127" s="20" t="s">
        <v>102</v>
      </c>
      <c r="F127" s="20" t="s">
        <v>311</v>
      </c>
      <c r="G127" s="20" t="s">
        <v>312</v>
      </c>
      <c r="H127" s="27" t="s">
        <v>313</v>
      </c>
    </row>
    <row r="128" ht="24.95" customHeight="1" spans="1:8">
      <c r="A128" s="13" t="s">
        <v>314</v>
      </c>
      <c r="B128" s="13"/>
      <c r="C128" s="13"/>
      <c r="D128" s="13"/>
      <c r="E128" s="13"/>
      <c r="F128" s="13"/>
      <c r="G128" s="13"/>
      <c r="H128" s="51"/>
    </row>
    <row r="129" ht="24.95" customHeight="1" spans="1:8">
      <c r="A129" s="13" t="s">
        <v>315</v>
      </c>
      <c r="B129" s="13"/>
      <c r="C129" s="13"/>
      <c r="D129" s="13"/>
      <c r="E129" s="13"/>
      <c r="F129" s="13"/>
      <c r="G129" s="13"/>
      <c r="H129" s="13"/>
    </row>
    <row r="130" ht="27" customHeight="1" spans="1:8">
      <c r="A130" s="15" t="s">
        <v>3</v>
      </c>
      <c r="B130" s="15" t="s">
        <v>4</v>
      </c>
      <c r="C130" s="15" t="s">
        <v>5</v>
      </c>
      <c r="D130" s="15" t="s">
        <v>6</v>
      </c>
      <c r="E130" s="15" t="s">
        <v>7</v>
      </c>
      <c r="F130" s="15" t="s">
        <v>8</v>
      </c>
      <c r="G130" s="15" t="s">
        <v>9</v>
      </c>
      <c r="H130" s="15" t="s">
        <v>10</v>
      </c>
    </row>
    <row r="131" ht="396.75" spans="1:8">
      <c r="A131" s="20">
        <v>95</v>
      </c>
      <c r="B131" s="20" t="str">
        <f>_xlfn.DISPIMG("ID_211675BB8EDE445E80F1B9234879049C",1)</f>
        <v>=DISPIMG("ID_211675BB8EDE445E80F1B9234879049C",1)</v>
      </c>
      <c r="C131" s="20" t="s">
        <v>11</v>
      </c>
      <c r="D131" s="20">
        <v>2</v>
      </c>
      <c r="E131" s="20" t="s">
        <v>12</v>
      </c>
      <c r="F131" s="20" t="s">
        <v>316</v>
      </c>
      <c r="G131" s="20" t="s">
        <v>265</v>
      </c>
      <c r="H131" s="27" t="s">
        <v>317</v>
      </c>
    </row>
    <row r="132" ht="409.5" spans="1:8">
      <c r="A132" s="20">
        <v>96</v>
      </c>
      <c r="B132" s="20" t="str">
        <f>_xlfn.DISPIMG("ID_762CEEC521AB4D8F94482A83D6434F3B",1)</f>
        <v>=DISPIMG("ID_762CEEC521AB4D8F94482A83D6434F3B",1)</v>
      </c>
      <c r="C132" s="20" t="s">
        <v>16</v>
      </c>
      <c r="D132" s="20">
        <v>8</v>
      </c>
      <c r="E132" s="20" t="s">
        <v>12</v>
      </c>
      <c r="F132" s="20" t="s">
        <v>318</v>
      </c>
      <c r="G132" s="20" t="s">
        <v>242</v>
      </c>
      <c r="H132" s="27" t="s">
        <v>319</v>
      </c>
    </row>
    <row r="133" ht="165.75" spans="1:8">
      <c r="A133" s="20">
        <v>97</v>
      </c>
      <c r="B133" s="20" t="str">
        <f>_xlfn.DISPIMG("ID_3E554B4437444F3FB49934770D205A75",1)</f>
        <v>=DISPIMG("ID_3E554B4437444F3FB49934770D205A75",1)</v>
      </c>
      <c r="C133" s="20" t="s">
        <v>269</v>
      </c>
      <c r="D133" s="20">
        <v>37</v>
      </c>
      <c r="E133" s="20" t="s">
        <v>12</v>
      </c>
      <c r="F133" s="20" t="s">
        <v>320</v>
      </c>
      <c r="G133" s="20" t="s">
        <v>245</v>
      </c>
      <c r="H133" s="27" t="s">
        <v>246</v>
      </c>
    </row>
    <row r="134" ht="89.25" spans="1:8">
      <c r="A134" s="20">
        <v>98</v>
      </c>
      <c r="B134" s="20" t="str">
        <f>_xlfn.DISPIMG("ID_9DC611F35AB84E6DB3DAD2FDF45D8C2B",1)</f>
        <v>=DISPIMG("ID_9DC611F35AB84E6DB3DAD2FDF45D8C2B",1)</v>
      </c>
      <c r="C134" s="20" t="s">
        <v>271</v>
      </c>
      <c r="D134" s="20">
        <v>4</v>
      </c>
      <c r="E134" s="20" t="s">
        <v>12</v>
      </c>
      <c r="F134" s="20" t="s">
        <v>272</v>
      </c>
      <c r="G134" s="20" t="s">
        <v>273</v>
      </c>
      <c r="H134" s="43" t="s">
        <v>321</v>
      </c>
    </row>
    <row r="135" ht="95.2" spans="1:8">
      <c r="A135" s="20">
        <v>99</v>
      </c>
      <c r="B135" s="20" t="str">
        <f>_xlfn.DISPIMG("ID_1F8CE4EDDC554D1A8171554FD89C0743",1)</f>
        <v>=DISPIMG("ID_1F8CE4EDDC554D1A8171554FD89C0743",1)</v>
      </c>
      <c r="C135" s="20" t="s">
        <v>24</v>
      </c>
      <c r="D135" s="20">
        <v>67</v>
      </c>
      <c r="E135" s="20" t="s">
        <v>12</v>
      </c>
      <c r="F135" s="20" t="s">
        <v>275</v>
      </c>
      <c r="G135" s="20" t="s">
        <v>276</v>
      </c>
      <c r="H135" s="43" t="s">
        <v>277</v>
      </c>
    </row>
    <row r="136" ht="150" customHeight="1" spans="1:8">
      <c r="A136" s="20">
        <v>100</v>
      </c>
      <c r="B136" s="20" t="str">
        <f>_xlfn.DISPIMG("ID_C6759089AF784F0E8E75604B3F2BEF7A",1)</f>
        <v>=DISPIMG("ID_C6759089AF784F0E8E75604B3F2BEF7A",1)</v>
      </c>
      <c r="C136" s="20" t="s">
        <v>28</v>
      </c>
      <c r="D136" s="20">
        <v>4</v>
      </c>
      <c r="E136" s="20" t="s">
        <v>12</v>
      </c>
      <c r="F136" s="20" t="s">
        <v>29</v>
      </c>
      <c r="G136" s="20" t="s">
        <v>30</v>
      </c>
      <c r="H136" s="27" t="s">
        <v>322</v>
      </c>
    </row>
    <row r="137" ht="100.95" spans="1:8">
      <c r="A137" s="20">
        <v>101</v>
      </c>
      <c r="B137" s="20" t="str">
        <f>_xlfn.DISPIMG("ID_913B4E05EC9C45D3BD7D49A3AADEF8E1",1)</f>
        <v>=DISPIMG("ID_913B4E05EC9C45D3BD7D49A3AADEF8E1",1)</v>
      </c>
      <c r="C137" s="20" t="s">
        <v>249</v>
      </c>
      <c r="D137" s="20">
        <v>40</v>
      </c>
      <c r="E137" s="20" t="s">
        <v>12</v>
      </c>
      <c r="F137" s="20" t="s">
        <v>280</v>
      </c>
      <c r="G137" s="20" t="s">
        <v>251</v>
      </c>
      <c r="H137" s="43" t="s">
        <v>281</v>
      </c>
    </row>
    <row r="138" ht="79.15" spans="1:8">
      <c r="A138" s="20">
        <v>102</v>
      </c>
      <c r="B138" s="19" t="str">
        <f>_xlfn.DISPIMG("ID_054617C570544DBDB3D3864307993B9A",1)</f>
        <v>=DISPIMG("ID_054617C570544DBDB3D3864307993B9A",1)</v>
      </c>
      <c r="C138" s="20" t="s">
        <v>41</v>
      </c>
      <c r="D138" s="20">
        <v>35</v>
      </c>
      <c r="E138" s="20" t="s">
        <v>12</v>
      </c>
      <c r="F138" s="20" t="s">
        <v>323</v>
      </c>
      <c r="G138" s="20" t="s">
        <v>43</v>
      </c>
      <c r="H138" s="27" t="s">
        <v>283</v>
      </c>
    </row>
    <row r="139" ht="103.3" spans="1:8">
      <c r="A139" s="20">
        <v>103</v>
      </c>
      <c r="B139" s="20" t="str">
        <f>_xlfn.DISPIMG("ID_1B8F15E0619D44AB83AAAE7289D0FACB",1)</f>
        <v>=DISPIMG("ID_1B8F15E0619D44AB83AAAE7289D0FACB",1)</v>
      </c>
      <c r="C139" s="20" t="s">
        <v>48</v>
      </c>
      <c r="D139" s="20">
        <v>10</v>
      </c>
      <c r="E139" s="20" t="s">
        <v>12</v>
      </c>
      <c r="F139" s="20" t="s">
        <v>49</v>
      </c>
      <c r="G139" s="20" t="s">
        <v>50</v>
      </c>
      <c r="H139" s="27" t="s">
        <v>324</v>
      </c>
    </row>
    <row r="140" ht="63.75" spans="1:8">
      <c r="A140" s="20">
        <v>104</v>
      </c>
      <c r="B140" s="20" t="str">
        <f>_xlfn.DISPIMG("ID_B4DE9E5B3FE24C85B6D6ADBE287B829A",1)</f>
        <v>=DISPIMG("ID_B4DE9E5B3FE24C85B6D6ADBE287B829A",1)</v>
      </c>
      <c r="C140" s="20" t="s">
        <v>52</v>
      </c>
      <c r="D140" s="20">
        <v>80</v>
      </c>
      <c r="E140" s="20" t="s">
        <v>12</v>
      </c>
      <c r="F140" s="20" t="s">
        <v>49</v>
      </c>
      <c r="G140" s="20" t="s">
        <v>53</v>
      </c>
      <c r="H140" s="27" t="s">
        <v>325</v>
      </c>
    </row>
    <row r="141" ht="38.25" spans="1:8">
      <c r="A141" s="20">
        <v>105</v>
      </c>
      <c r="B141" s="20" t="str">
        <f>_xlfn.DISPIMG("ID_22A7633CC18E4034A063ECF1A0460EFA",1)</f>
        <v>=DISPIMG("ID_22A7633CC18E4034A063ECF1A0460EFA",1)</v>
      </c>
      <c r="C141" s="20" t="s">
        <v>55</v>
      </c>
      <c r="D141" s="20">
        <v>34</v>
      </c>
      <c r="E141" s="20" t="s">
        <v>12</v>
      </c>
      <c r="F141" s="20" t="s">
        <v>49</v>
      </c>
      <c r="G141" s="20" t="s">
        <v>56</v>
      </c>
      <c r="H141" s="27" t="s">
        <v>57</v>
      </c>
    </row>
    <row r="142" ht="25.5" spans="1:8">
      <c r="A142" s="28">
        <v>106</v>
      </c>
      <c r="B142" s="28" t="str">
        <f>_xlfn.DISPIMG("ID_FA304529B39B41749BF693EA93AEF28C",1)</f>
        <v>=DISPIMG("ID_FA304529B39B41749BF693EA93AEF28C",1)</v>
      </c>
      <c r="C142" s="28" t="s">
        <v>285</v>
      </c>
      <c r="D142" s="27">
        <v>520</v>
      </c>
      <c r="E142" s="27" t="s">
        <v>12</v>
      </c>
      <c r="F142" s="27" t="s">
        <v>49</v>
      </c>
      <c r="G142" s="27" t="s">
        <v>59</v>
      </c>
      <c r="H142" s="27" t="s">
        <v>60</v>
      </c>
    </row>
    <row r="143" ht="25.5" spans="1:8">
      <c r="A143" s="29"/>
      <c r="B143" s="29"/>
      <c r="C143" s="29"/>
      <c r="D143" s="27">
        <v>19</v>
      </c>
      <c r="E143" s="27" t="s">
        <v>12</v>
      </c>
      <c r="F143" s="27" t="s">
        <v>49</v>
      </c>
      <c r="G143" s="27" t="s">
        <v>61</v>
      </c>
      <c r="H143" s="27" t="s">
        <v>60</v>
      </c>
    </row>
    <row r="144" ht="25.5" spans="1:8">
      <c r="A144" s="28">
        <v>107</v>
      </c>
      <c r="B144" s="28" t="str">
        <f>_xlfn.DISPIMG("ID_72B611F573E54772A6E2DDAC1ABFC33A",1)</f>
        <v>=DISPIMG("ID_72B611F573E54772A6E2DDAC1ABFC33A",1)</v>
      </c>
      <c r="C144" s="28" t="s">
        <v>286</v>
      </c>
      <c r="D144" s="27">
        <v>1180</v>
      </c>
      <c r="E144" s="27" t="s">
        <v>12</v>
      </c>
      <c r="F144" s="27" t="s">
        <v>49</v>
      </c>
      <c r="G144" s="27" t="s">
        <v>63</v>
      </c>
      <c r="H144" s="27" t="s">
        <v>64</v>
      </c>
    </row>
    <row r="145" ht="51" spans="1:8">
      <c r="A145" s="29"/>
      <c r="B145" s="29"/>
      <c r="C145" s="29"/>
      <c r="D145" s="27">
        <v>20</v>
      </c>
      <c r="E145" s="27" t="s">
        <v>12</v>
      </c>
      <c r="F145" s="27" t="s">
        <v>49</v>
      </c>
      <c r="G145" s="27" t="s">
        <v>65</v>
      </c>
      <c r="H145" s="27" t="s">
        <v>66</v>
      </c>
    </row>
    <row r="146" ht="24.95" customHeight="1" spans="1:8">
      <c r="A146" s="13" t="s">
        <v>326</v>
      </c>
      <c r="B146" s="13"/>
      <c r="C146" s="13"/>
      <c r="D146" s="13"/>
      <c r="E146" s="13"/>
      <c r="F146" s="13"/>
      <c r="G146" s="13"/>
      <c r="H146" s="13"/>
    </row>
    <row r="147" ht="24.95" customHeight="1" spans="1:8">
      <c r="A147" s="15" t="s">
        <v>3</v>
      </c>
      <c r="B147" s="15" t="s">
        <v>4</v>
      </c>
      <c r="C147" s="15" t="s">
        <v>5</v>
      </c>
      <c r="D147" s="15" t="s">
        <v>6</v>
      </c>
      <c r="E147" s="15" t="s">
        <v>7</v>
      </c>
      <c r="F147" s="15" t="s">
        <v>8</v>
      </c>
      <c r="G147" s="15" t="s">
        <v>9</v>
      </c>
      <c r="H147" s="15" t="s">
        <v>10</v>
      </c>
    </row>
    <row r="148" ht="102" customHeight="1" spans="1:8">
      <c r="A148" s="20">
        <v>108</v>
      </c>
      <c r="B148" s="20"/>
      <c r="C148" s="20" t="s">
        <v>68</v>
      </c>
      <c r="D148" s="20">
        <v>46</v>
      </c>
      <c r="E148" s="20" t="s">
        <v>12</v>
      </c>
      <c r="F148" s="20" t="s">
        <v>69</v>
      </c>
      <c r="G148" s="20" t="s">
        <v>70</v>
      </c>
      <c r="H148" s="18" t="s">
        <v>71</v>
      </c>
    </row>
    <row r="149" ht="80.95" spans="1:8">
      <c r="A149" s="20">
        <v>109</v>
      </c>
      <c r="B149" s="20" t="str">
        <f>_xlfn.DISPIMG("ID_E31A8B5D0039411D9BFA703F1B241207",1)</f>
        <v>=DISPIMG("ID_E31A8B5D0039411D9BFA703F1B241207",1)</v>
      </c>
      <c r="C149" s="20" t="s">
        <v>72</v>
      </c>
      <c r="D149" s="20">
        <v>45</v>
      </c>
      <c r="E149" s="20" t="s">
        <v>12</v>
      </c>
      <c r="F149" s="20" t="s">
        <v>69</v>
      </c>
      <c r="G149" s="20" t="s">
        <v>73</v>
      </c>
      <c r="H149" s="27" t="s">
        <v>74</v>
      </c>
    </row>
    <row r="150" ht="85.95" spans="1:8">
      <c r="A150" s="20">
        <v>110</v>
      </c>
      <c r="B150" s="20" t="str">
        <f>_xlfn.DISPIMG("ID_90FD86EC492340E5A973B515403793A6",1)</f>
        <v>=DISPIMG("ID_90FD86EC492340E5A973B515403793A6",1)</v>
      </c>
      <c r="C150" s="20" t="s">
        <v>80</v>
      </c>
      <c r="D150" s="20">
        <v>95</v>
      </c>
      <c r="E150" s="20" t="s">
        <v>12</v>
      </c>
      <c r="F150" s="20" t="s">
        <v>81</v>
      </c>
      <c r="G150" s="20" t="s">
        <v>82</v>
      </c>
      <c r="H150" s="43" t="s">
        <v>83</v>
      </c>
    </row>
    <row r="151" ht="108.65" spans="1:8">
      <c r="A151" s="20">
        <v>111</v>
      </c>
      <c r="B151" s="19" t="str">
        <f>_xlfn.DISPIMG("ID_D35DC6191CF241489BDFB63CA400000E",1)</f>
        <v>=DISPIMG("ID_D35DC6191CF241489BDFB63CA400000E",1)</v>
      </c>
      <c r="C151" s="20" t="s">
        <v>84</v>
      </c>
      <c r="D151" s="20">
        <v>4</v>
      </c>
      <c r="E151" s="20" t="s">
        <v>12</v>
      </c>
      <c r="F151" s="20" t="s">
        <v>85</v>
      </c>
      <c r="G151" s="20" t="s">
        <v>86</v>
      </c>
      <c r="H151" s="27" t="s">
        <v>327</v>
      </c>
    </row>
    <row r="152" ht="72.45" spans="1:8">
      <c r="A152" s="20">
        <v>112</v>
      </c>
      <c r="B152" s="20" t="str">
        <f>_xlfn.DISPIMG("ID_1D3B7FEC187E4761A4A9FA7E909C7295",1)</f>
        <v>=DISPIMG("ID_1D3B7FEC187E4761A4A9FA7E909C7295",1)</v>
      </c>
      <c r="C152" s="20" t="s">
        <v>88</v>
      </c>
      <c r="D152" s="20">
        <v>30</v>
      </c>
      <c r="E152" s="20" t="s">
        <v>12</v>
      </c>
      <c r="F152" s="20" t="s">
        <v>89</v>
      </c>
      <c r="G152" s="20" t="s">
        <v>90</v>
      </c>
      <c r="H152" s="27" t="s">
        <v>91</v>
      </c>
    </row>
    <row r="153" ht="147" customHeight="1" spans="1:8">
      <c r="A153" s="20">
        <v>113</v>
      </c>
      <c r="B153" s="20" t="str">
        <f>_xlfn.DISPIMG("ID_75774C9C303E41958B80A5A22B77F4CD",1)</f>
        <v>=DISPIMG("ID_75774C9C303E41958B80A5A22B77F4CD",1)</v>
      </c>
      <c r="C153" s="20" t="s">
        <v>92</v>
      </c>
      <c r="D153" s="20">
        <v>1</v>
      </c>
      <c r="E153" s="20" t="s">
        <v>12</v>
      </c>
      <c r="F153" s="20" t="s">
        <v>93</v>
      </c>
      <c r="G153" s="20" t="s">
        <v>94</v>
      </c>
      <c r="H153" s="27" t="s">
        <v>95</v>
      </c>
    </row>
    <row r="154" ht="67" customHeight="1" spans="1:8">
      <c r="A154" s="28">
        <v>114</v>
      </c>
      <c r="B154" s="34" t="str">
        <f>_xlfn.DISPIMG("ID_027BE3BCBDC04AADB4F504B619C0AE2C",1)</f>
        <v>=DISPIMG("ID_027BE3BCBDC04AADB4F504B619C0AE2C",1)</v>
      </c>
      <c r="C154" s="53" t="s">
        <v>76</v>
      </c>
      <c r="D154" s="20">
        <v>14</v>
      </c>
      <c r="E154" s="20" t="s">
        <v>12</v>
      </c>
      <c r="F154" s="28" t="s">
        <v>328</v>
      </c>
      <c r="G154" s="20" t="s">
        <v>78</v>
      </c>
      <c r="H154" s="30" t="s">
        <v>79</v>
      </c>
    </row>
    <row r="155" ht="67" customHeight="1" spans="1:8">
      <c r="A155" s="29"/>
      <c r="B155" s="36"/>
      <c r="C155" s="54"/>
      <c r="D155" s="20">
        <v>3</v>
      </c>
      <c r="E155" s="20" t="s">
        <v>12</v>
      </c>
      <c r="F155" s="29"/>
      <c r="G155" s="20" t="s">
        <v>329</v>
      </c>
      <c r="H155" s="33"/>
    </row>
    <row r="156" ht="114.95" customHeight="1" spans="1:8">
      <c r="A156" s="20">
        <v>115</v>
      </c>
      <c r="B156" s="19" t="str">
        <f>_xlfn.DISPIMG("ID_E2764E01584842E5977C45BD3FF6A699",1)</f>
        <v>=DISPIMG("ID_E2764E01584842E5977C45BD3FF6A699",1)</v>
      </c>
      <c r="C156" s="20" t="s">
        <v>297</v>
      </c>
      <c r="D156" s="20">
        <v>2</v>
      </c>
      <c r="E156" s="20" t="s">
        <v>12</v>
      </c>
      <c r="F156" s="20" t="s">
        <v>330</v>
      </c>
      <c r="G156" s="20" t="s">
        <v>299</v>
      </c>
      <c r="H156" s="27" t="s">
        <v>331</v>
      </c>
    </row>
    <row r="157" ht="26.1" customHeight="1" spans="1:8">
      <c r="A157" s="13" t="s">
        <v>332</v>
      </c>
      <c r="B157" s="13"/>
      <c r="C157" s="13"/>
      <c r="D157" s="13"/>
      <c r="E157" s="13"/>
      <c r="F157" s="13"/>
      <c r="G157" s="13"/>
      <c r="H157" s="13"/>
    </row>
    <row r="158" ht="26.1" customHeight="1" spans="1:8">
      <c r="A158" s="15" t="s">
        <v>3</v>
      </c>
      <c r="B158" s="15" t="s">
        <v>4</v>
      </c>
      <c r="C158" s="15" t="s">
        <v>5</v>
      </c>
      <c r="D158" s="15" t="s">
        <v>6</v>
      </c>
      <c r="E158" s="15" t="s">
        <v>7</v>
      </c>
      <c r="F158" s="15" t="s">
        <v>8</v>
      </c>
      <c r="G158" s="15" t="s">
        <v>333</v>
      </c>
      <c r="H158" s="15" t="s">
        <v>334</v>
      </c>
    </row>
    <row r="159" ht="66.6" spans="1:8">
      <c r="A159" s="20">
        <v>116</v>
      </c>
      <c r="B159" s="19" t="str">
        <f>_xlfn.DISPIMG("ID_8D03EDCACA37406AAC15543F23D8B3C8",1)</f>
        <v>=DISPIMG("ID_8D03EDCACA37406AAC15543F23D8B3C8",1)</v>
      </c>
      <c r="C159" s="20" t="s">
        <v>335</v>
      </c>
      <c r="D159" s="20">
        <v>1</v>
      </c>
      <c r="E159" s="20" t="s">
        <v>12</v>
      </c>
      <c r="F159" s="20" t="s">
        <v>336</v>
      </c>
      <c r="G159" s="20" t="s">
        <v>337</v>
      </c>
      <c r="H159" s="27" t="s">
        <v>338</v>
      </c>
    </row>
    <row r="160" ht="63.45" spans="1:8">
      <c r="A160" s="20">
        <v>117</v>
      </c>
      <c r="B160" s="19" t="str">
        <f>_xlfn.DISPIMG("ID_F5E6C7E2C5E04406ABB0F34661AAAED3",1)</f>
        <v>=DISPIMG("ID_F5E6C7E2C5E04406ABB0F34661AAAED3",1)</v>
      </c>
      <c r="C160" s="20" t="s">
        <v>339</v>
      </c>
      <c r="D160" s="20">
        <v>1</v>
      </c>
      <c r="E160" s="20" t="s">
        <v>12</v>
      </c>
      <c r="F160" s="20" t="s">
        <v>336</v>
      </c>
      <c r="G160" s="20" t="s">
        <v>340</v>
      </c>
      <c r="H160" s="27" t="s">
        <v>338</v>
      </c>
    </row>
    <row r="161" ht="70" spans="1:8">
      <c r="A161" s="20">
        <v>118</v>
      </c>
      <c r="B161" s="19" t="str">
        <f>_xlfn.DISPIMG("ID_0BAA1B3A49F54075A14D34D32EFC31F6",1)</f>
        <v>=DISPIMG("ID_0BAA1B3A49F54075A14D34D32EFC31F6",1)</v>
      </c>
      <c r="C161" s="20" t="s">
        <v>341</v>
      </c>
      <c r="D161" s="20">
        <v>1</v>
      </c>
      <c r="E161" s="20" t="s">
        <v>12</v>
      </c>
      <c r="F161" s="20" t="s">
        <v>342</v>
      </c>
      <c r="G161" s="20" t="s">
        <v>343</v>
      </c>
      <c r="H161" s="27" t="s">
        <v>344</v>
      </c>
    </row>
    <row r="162" ht="78.95" customHeight="1" spans="1:8">
      <c r="A162" s="20">
        <v>119</v>
      </c>
      <c r="B162" s="19" t="str">
        <f>_xlfn.DISPIMG("ID_2667D6AD7FD94D8F930E17B9FDA76129",1)</f>
        <v>=DISPIMG("ID_2667D6AD7FD94D8F930E17B9FDA76129",1)</v>
      </c>
      <c r="C162" s="20" t="s">
        <v>345</v>
      </c>
      <c r="D162" s="20">
        <v>1</v>
      </c>
      <c r="E162" s="20" t="s">
        <v>102</v>
      </c>
      <c r="F162" s="20" t="s">
        <v>346</v>
      </c>
      <c r="G162" s="20" t="s">
        <v>347</v>
      </c>
      <c r="H162" s="27" t="s">
        <v>348</v>
      </c>
    </row>
    <row r="163" s="7" customFormat="1" ht="42" customHeight="1" spans="1:9">
      <c r="A163" s="55" t="s">
        <v>349</v>
      </c>
      <c r="B163" s="55"/>
      <c r="C163" s="55"/>
      <c r="D163" s="55"/>
      <c r="E163" s="55"/>
      <c r="F163" s="55"/>
      <c r="G163" s="55"/>
      <c r="H163" s="55"/>
      <c r="I163" s="56"/>
    </row>
  </sheetData>
  <mergeCells count="60">
    <mergeCell ref="A1:H1"/>
    <mergeCell ref="A2:H2"/>
    <mergeCell ref="A3:H3"/>
    <mergeCell ref="A22:H22"/>
    <mergeCell ref="A31:H31"/>
    <mergeCell ref="A77:H77"/>
    <mergeCell ref="A78:H78"/>
    <mergeCell ref="A88:H88"/>
    <mergeCell ref="A94:H94"/>
    <mergeCell ref="A95:H95"/>
    <mergeCell ref="A112:H112"/>
    <mergeCell ref="A123:H123"/>
    <mergeCell ref="A128:H128"/>
    <mergeCell ref="A129:H129"/>
    <mergeCell ref="A146:H146"/>
    <mergeCell ref="A157:H157"/>
    <mergeCell ref="A163:H163"/>
    <mergeCell ref="A18:A19"/>
    <mergeCell ref="A20:A21"/>
    <mergeCell ref="A37:A38"/>
    <mergeCell ref="A41:A43"/>
    <mergeCell ref="A48:A50"/>
    <mergeCell ref="A51:A53"/>
    <mergeCell ref="A67:A68"/>
    <mergeCell ref="A108:A109"/>
    <mergeCell ref="A110:A111"/>
    <mergeCell ref="A142:A143"/>
    <mergeCell ref="A144:A145"/>
    <mergeCell ref="A154:A155"/>
    <mergeCell ref="B18:B19"/>
    <mergeCell ref="B20:B21"/>
    <mergeCell ref="B37:B38"/>
    <mergeCell ref="B41:B43"/>
    <mergeCell ref="B48:B50"/>
    <mergeCell ref="B51:B53"/>
    <mergeCell ref="B108:B109"/>
    <mergeCell ref="B110:B111"/>
    <mergeCell ref="B142:B143"/>
    <mergeCell ref="B144:B145"/>
    <mergeCell ref="B154:B155"/>
    <mergeCell ref="C18:C19"/>
    <mergeCell ref="C20:C21"/>
    <mergeCell ref="C37:C38"/>
    <mergeCell ref="C41:C43"/>
    <mergeCell ref="C51:C53"/>
    <mergeCell ref="C67:C68"/>
    <mergeCell ref="C108:C109"/>
    <mergeCell ref="C110:C111"/>
    <mergeCell ref="C142:C143"/>
    <mergeCell ref="C144:C145"/>
    <mergeCell ref="C154:C155"/>
    <mergeCell ref="F37:F38"/>
    <mergeCell ref="F41:F43"/>
    <mergeCell ref="F51:F53"/>
    <mergeCell ref="F67:F68"/>
    <mergeCell ref="F154:F155"/>
    <mergeCell ref="H41:H43"/>
    <mergeCell ref="H67:H68"/>
    <mergeCell ref="H154:H155"/>
    <mergeCell ref="J67:J68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园博园城市家具采购20250630.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房地产代理</cp:lastModifiedBy>
  <dcterms:created xsi:type="dcterms:W3CDTF">2025-06-12T06:50:00Z</dcterms:created>
  <dcterms:modified xsi:type="dcterms:W3CDTF">2025-07-21T07:44:40Z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KSOTemplateDocerSaveRecord">
    <vt:lpwstr>eyJoZGlkIjoiODQxZTZkNDIxZDcyODU0MjA2MGJkOTllNzhjYzA4YmQiLCJ1c2VySWQiOiI4OTg0MDUxMTMifQ==</vt:lpwstr>
  </property>
  <property fmtid="{D5CDD505-2E9C-101B-9397-08002B2CF9AE}" pid="4" name="ICV">
    <vt:lpwstr>110F80804D424C888708629EE67717EE_13</vt:lpwstr>
  </property>
</Properties>
</file>